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105" yWindow="555" windowWidth="10005" windowHeight="8670" tabRatio="822" activeTab="5"/>
  </bookViews>
  <sheets>
    <sheet name="т1" sheetId="91" r:id="rId1"/>
    <sheet name="т2" sheetId="96" r:id="rId2"/>
    <sheet name="т3" sheetId="97" r:id="rId3"/>
    <sheet name="т4" sheetId="98" r:id="rId4"/>
    <sheet name="т5" sheetId="101" r:id="rId5"/>
    <sheet name="т6" sheetId="105" r:id="rId6"/>
    <sheet name="УНЦ" sheetId="117" state="hidden" r:id="rId7"/>
  </sheets>
  <externalReferences>
    <externalReference r:id="rId8"/>
    <externalReference r:id="rId9"/>
    <externalReference r:id="rId10"/>
    <externalReference r:id="rId11"/>
    <externalReference r:id="rId12"/>
  </externalReferences>
  <definedNames>
    <definedName name="Вид_работ" localSheetId="6">[1]Справочник!$C$2:$C$3</definedName>
    <definedName name="Вид_работ">[2]Справочник!$C$2:$C$3</definedName>
    <definedName name="ВЛ_Арх" localSheetId="6">'[1]Сборник МинЭнерго'!$A$134:$A$145</definedName>
    <definedName name="ВЛ_Арх">'[3]Сборник МинЭнерго'!$A$134:$A$145</definedName>
    <definedName name="ВЛ_Вол" localSheetId="6">'[1]Сборник МинЭнерго'!$A$146:$A$157</definedName>
    <definedName name="ВЛ_Вол">'[3]Сборник МинЭнерго'!$A$146:$A$157</definedName>
    <definedName name="ВЛ_Кар" localSheetId="6">'[1]Сборник МинЭнерго'!$A$110:$A$121</definedName>
    <definedName name="ВЛ_Кар">'[3]Сборник МинЭнерго'!$A$110:$A$121</definedName>
    <definedName name="ВЛ_Кол" localSheetId="6">'[1]Сборник МинЭнерго'!$A$158:$A$169</definedName>
    <definedName name="ВЛ_Кол">'[3]Сборник МинЭнерго'!$A$158:$A$169</definedName>
    <definedName name="ВЛ_Ком" localSheetId="6">'[1]Сборник МинЭнерго'!$A$122:$A$133</definedName>
    <definedName name="ВЛ_Ком">'[3]Сборник МинЭнерго'!$A$122:$A$133</definedName>
    <definedName name="ВЛ_Нов" localSheetId="6">'[1]Сборник МинЭнерго'!$A$170:$A$181</definedName>
    <definedName name="ВЛ_Нов">'[3]Сборник МинЭнерго'!$A$170:$A$181</definedName>
    <definedName name="ВЛ_Пск" localSheetId="6">'[1]Сборник МинЭнерго'!$A$182:$A$193</definedName>
    <definedName name="ВЛ_Пск">'[3]Сборник МинЭнерго'!$A$182:$A$193</definedName>
    <definedName name="ВО">'[4]Сборник МинЭнерго'!$A$110:$A$121</definedName>
    <definedName name="ГНБ" localSheetId="6">'[1]Сборник МинЭнерго'!$A$331:$A$332</definedName>
    <definedName name="ГНБ">'[2]Сборник МинЭнерго'!$A$331:$A$332</definedName>
    <definedName name="Год" localSheetId="6">[1]Справочник!$E$2:$E$8</definedName>
    <definedName name="Год">[2]Справочник!$E$2:$E$8</definedName>
    <definedName name="Демонтаж_ВЛ" localSheetId="6">'[1]Сборник МинЭнерго'!$A$194:$A$201</definedName>
    <definedName name="Демонтаж_ВЛ">'[2]Сборник МинЭнерго'!$A$194:$A$201</definedName>
    <definedName name="_xlnm.Print_Titles" localSheetId="0">т1!$25:$25</definedName>
    <definedName name="_xlnm.Print_Titles" localSheetId="1">т2!$29:$29</definedName>
    <definedName name="_xlnm.Print_Titles" localSheetId="2">т3!$27:$27</definedName>
    <definedName name="_xlnm.Print_Titles" localSheetId="3">т4!$28:$28</definedName>
    <definedName name="_xlnm.Print_Titles" localSheetId="4">т5!$28:$28</definedName>
    <definedName name="_xlnm.Print_Titles" localSheetId="5">т6!$19:$19</definedName>
    <definedName name="КЛ" localSheetId="6">'[1]Сборник МинЭнерго'!$A$205:$A$324</definedName>
    <definedName name="КЛ">'[2]Сборник МинЭнерго'!$A$205:$A$324</definedName>
    <definedName name="нд">'[4]Сборник МинЭнерго'!$A$146:$A$157</definedName>
    <definedName name="_xlnm.Print_Area" localSheetId="0">т1!$A$1:$P$57</definedName>
    <definedName name="_xlnm.Print_Area" localSheetId="1">т2!$A$1:$P$67</definedName>
    <definedName name="_xlnm.Print_Area" localSheetId="2">т3!$A$1:$P$50</definedName>
    <definedName name="_xlnm.Print_Area" localSheetId="3">т4!$A$1:$P$53</definedName>
    <definedName name="_xlnm.Print_Area" localSheetId="4">т5!$A$1:$P$58</definedName>
    <definedName name="_xlnm.Print_Area" localSheetId="5">т6!$A$1:$AA$56</definedName>
    <definedName name="_xlnm.Print_Area" localSheetId="6">УНЦ!$A$1:$G$116</definedName>
    <definedName name="ОПУ" localSheetId="6">'[1]Сборник МинЭнерго'!$A$62:$A$63</definedName>
    <definedName name="ОПУ">'[2]Сборник МинЭнерго'!$A$62:$A$63</definedName>
    <definedName name="П1" localSheetId="6">'[1]Сборник МинЭнерго'!$A$74:$A$78</definedName>
    <definedName name="П1">'[2]Сборник МинЭнерго'!$A$74:$A$78</definedName>
    <definedName name="ПИР_ВЛ" localSheetId="6">'[1]Сборник МинЭнерго'!$A$202:$A$204</definedName>
    <definedName name="ПИР_ВЛ">'[2]Сборник МинЭнерго'!$A$202:$A$204</definedName>
    <definedName name="ПИР_КЛ" localSheetId="6">'[1]Сборник МинЭнерго'!$A$333:$A$334</definedName>
    <definedName name="ПИР_КЛ">'[2]Сборник МинЭнерго'!$A$333:$A$334</definedName>
    <definedName name="Подготовка" localSheetId="6">'[1]Сборник МинЭнерго'!$A$325:$A$330</definedName>
    <definedName name="Подготовка">'[2]Сборник МинЭнерго'!$A$325:$A$330</definedName>
    <definedName name="Постоянная" localSheetId="6">'[1]Сборник МинЭнерго'!$A$71:$A$73</definedName>
    <definedName name="Постоянная">'[2]Сборник МинЭнерго'!$A$71:$A$73</definedName>
    <definedName name="Прочее" localSheetId="6">'[1]Сборник МинЭнерго'!$A$68:$A$70</definedName>
    <definedName name="Прочее">'[2]Сборник МинЭнерго'!$A$68:$A$70</definedName>
    <definedName name="ТП" localSheetId="6">'[1]Сборник МинЭнерго'!$A$83:$A$109</definedName>
    <definedName name="ТП">'[2]Сборник МинЭнерго'!$A$83:$A$109</definedName>
    <definedName name="Филиал" localSheetId="6">[1]Справочник!$A$2:$A$8</definedName>
    <definedName name="Филиал">[2]Справочник!$A$2:$A$8</definedName>
    <definedName name="Элементы_ПС" localSheetId="6">'[1]Сборник МинЭнерго'!$A$2:$A$53</definedName>
    <definedName name="Элементы_ПС">'[3]Сборник МинЭнерго'!$A$2:$A$53</definedName>
  </definedNames>
  <calcPr calcId="145621"/>
</workbook>
</file>

<file path=xl/calcChain.xml><?xml version="1.0" encoding="utf-8"?>
<calcChain xmlns="http://schemas.openxmlformats.org/spreadsheetml/2006/main">
  <c r="J24" i="97" l="1"/>
  <c r="J25" i="98" s="1"/>
  <c r="J25" i="101" s="1"/>
  <c r="J22" i="91"/>
  <c r="A12" i="91" l="1"/>
  <c r="A12" i="96"/>
  <c r="A12" i="97"/>
  <c r="A12" i="98"/>
  <c r="A12" i="101"/>
  <c r="H10" i="91" l="1"/>
  <c r="N31" i="96" l="1"/>
  <c r="L31" i="96"/>
  <c r="C14" i="105"/>
  <c r="A111" i="117"/>
  <c r="A109" i="117"/>
  <c r="F108" i="117"/>
  <c r="A108" i="117"/>
  <c r="E105" i="117"/>
  <c r="B105" i="117"/>
  <c r="D105" i="117" s="1"/>
  <c r="E104" i="117"/>
  <c r="B104" i="117"/>
  <c r="G104" i="117" s="1"/>
  <c r="E103" i="117"/>
  <c r="B103" i="117"/>
  <c r="D103" i="117" s="1"/>
  <c r="E102" i="117"/>
  <c r="B102" i="117"/>
  <c r="G102" i="117" s="1"/>
  <c r="E101" i="117"/>
  <c r="B101" i="117"/>
  <c r="D101" i="117" s="1"/>
  <c r="E100" i="117"/>
  <c r="B100" i="117"/>
  <c r="G100" i="117" s="1"/>
  <c r="E99" i="117"/>
  <c r="B99" i="117"/>
  <c r="D99" i="117" s="1"/>
  <c r="G97" i="117"/>
  <c r="F97" i="117"/>
  <c r="C97" i="117"/>
  <c r="G96" i="117"/>
  <c r="F96" i="117"/>
  <c r="C96" i="117"/>
  <c r="G94" i="117"/>
  <c r="D94" i="117"/>
  <c r="F94" i="117" s="1"/>
  <c r="C94" i="117"/>
  <c r="G93" i="117"/>
  <c r="D93" i="117"/>
  <c r="F93" i="117" s="1"/>
  <c r="C93" i="117"/>
  <c r="E92" i="117"/>
  <c r="B92" i="117"/>
  <c r="G92" i="117" s="1"/>
  <c r="E91" i="117"/>
  <c r="B91" i="117"/>
  <c r="D91" i="117" s="1"/>
  <c r="E90" i="117"/>
  <c r="B90" i="117"/>
  <c r="G90" i="117" s="1"/>
  <c r="E89" i="117"/>
  <c r="B89" i="117"/>
  <c r="D89" i="117" s="1"/>
  <c r="E88" i="117"/>
  <c r="B88" i="117"/>
  <c r="G88" i="117" s="1"/>
  <c r="E87" i="117"/>
  <c r="B87" i="117"/>
  <c r="D87" i="117" s="1"/>
  <c r="E86" i="117"/>
  <c r="B86" i="117"/>
  <c r="G86" i="117" s="1"/>
  <c r="B84" i="117"/>
  <c r="C84" i="117" s="1"/>
  <c r="G82" i="117"/>
  <c r="D82" i="117"/>
  <c r="F82" i="117" s="1"/>
  <c r="C82" i="117"/>
  <c r="G81" i="117"/>
  <c r="D81" i="117"/>
  <c r="F81" i="117" s="1"/>
  <c r="C81" i="117"/>
  <c r="G80" i="117"/>
  <c r="D80" i="117"/>
  <c r="F80" i="117" s="1"/>
  <c r="C80" i="117"/>
  <c r="G79" i="117"/>
  <c r="D79" i="117"/>
  <c r="F79" i="117" s="1"/>
  <c r="C79" i="117"/>
  <c r="G78" i="117"/>
  <c r="D78" i="117"/>
  <c r="F78" i="117" s="1"/>
  <c r="C78" i="117"/>
  <c r="G77" i="117"/>
  <c r="D77" i="117"/>
  <c r="F77" i="117" s="1"/>
  <c r="C77" i="117"/>
  <c r="G76" i="117"/>
  <c r="D76" i="117"/>
  <c r="F76" i="117" s="1"/>
  <c r="C76" i="117"/>
  <c r="G72" i="117"/>
  <c r="D72" i="117"/>
  <c r="F72" i="117" s="1"/>
  <c r="C72" i="117"/>
  <c r="G71" i="117"/>
  <c r="D71" i="117"/>
  <c r="F71" i="117" s="1"/>
  <c r="C71" i="117"/>
  <c r="G70" i="117"/>
  <c r="D70" i="117"/>
  <c r="F70" i="117" s="1"/>
  <c r="C70" i="117"/>
  <c r="G69" i="117"/>
  <c r="D69" i="117"/>
  <c r="F69" i="117" s="1"/>
  <c r="C69" i="117"/>
  <c r="G68" i="117"/>
  <c r="D68" i="117"/>
  <c r="F68" i="117" s="1"/>
  <c r="C68" i="117"/>
  <c r="G67" i="117"/>
  <c r="D67" i="117"/>
  <c r="F67" i="117" s="1"/>
  <c r="C67" i="117"/>
  <c r="G66" i="117"/>
  <c r="D66" i="117"/>
  <c r="F66" i="117" s="1"/>
  <c r="C66" i="117"/>
  <c r="G62" i="117"/>
  <c r="D62" i="117"/>
  <c r="F62" i="117" s="1"/>
  <c r="C62" i="117"/>
  <c r="G61" i="117"/>
  <c r="D61" i="117"/>
  <c r="F61" i="117" s="1"/>
  <c r="C61" i="117"/>
  <c r="G59" i="117"/>
  <c r="D59" i="117"/>
  <c r="F59" i="117" s="1"/>
  <c r="C59" i="117"/>
  <c r="G58" i="117"/>
  <c r="D58" i="117"/>
  <c r="F58" i="117" s="1"/>
  <c r="C58" i="117"/>
  <c r="G56" i="117"/>
  <c r="D56" i="117"/>
  <c r="F56" i="117" s="1"/>
  <c r="C56" i="117"/>
  <c r="G55" i="117"/>
  <c r="D55" i="117"/>
  <c r="F55" i="117" s="1"/>
  <c r="C55" i="117"/>
  <c r="G54" i="117"/>
  <c r="D54" i="117"/>
  <c r="F54" i="117" s="1"/>
  <c r="C54" i="117"/>
  <c r="G53" i="117"/>
  <c r="D53" i="117"/>
  <c r="F53" i="117" s="1"/>
  <c r="C53" i="117"/>
  <c r="G52" i="117"/>
  <c r="D52" i="117"/>
  <c r="F52" i="117" s="1"/>
  <c r="C52" i="117"/>
  <c r="G51" i="117"/>
  <c r="D51" i="117"/>
  <c r="F51" i="117" s="1"/>
  <c r="C51" i="117"/>
  <c r="G50" i="117"/>
  <c r="D50" i="117"/>
  <c r="F50" i="117" s="1"/>
  <c r="C50" i="117"/>
  <c r="H48" i="117"/>
  <c r="G48" i="117"/>
  <c r="D48" i="117"/>
  <c r="F48" i="117" s="1"/>
  <c r="C48" i="117"/>
  <c r="H47" i="117"/>
  <c r="G47" i="117"/>
  <c r="D47" i="117"/>
  <c r="F47" i="117" s="1"/>
  <c r="C47" i="117"/>
  <c r="H46" i="117"/>
  <c r="G46" i="117"/>
  <c r="D46" i="117"/>
  <c r="F46" i="117" s="1"/>
  <c r="C46" i="117"/>
  <c r="H45" i="117"/>
  <c r="G45" i="117"/>
  <c r="D45" i="117"/>
  <c r="F45" i="117" s="1"/>
  <c r="C45" i="117"/>
  <c r="H44" i="117"/>
  <c r="G44" i="117"/>
  <c r="D44" i="117"/>
  <c r="F44" i="117" s="1"/>
  <c r="C44" i="117"/>
  <c r="H43" i="117"/>
  <c r="G43" i="117"/>
  <c r="D43" i="117"/>
  <c r="F43" i="117" s="1"/>
  <c r="C43" i="117"/>
  <c r="H42" i="117"/>
  <c r="G42" i="117"/>
  <c r="D42" i="117"/>
  <c r="F42" i="117" s="1"/>
  <c r="C42" i="117"/>
  <c r="G38" i="117"/>
  <c r="D38" i="117"/>
  <c r="F38" i="117" s="1"/>
  <c r="C38" i="117"/>
  <c r="G37" i="117"/>
  <c r="D37" i="117"/>
  <c r="F37" i="117" s="1"/>
  <c r="C37" i="117"/>
  <c r="G36" i="117"/>
  <c r="D36" i="117"/>
  <c r="F36" i="117" s="1"/>
  <c r="C36" i="117"/>
  <c r="G30" i="117"/>
  <c r="D30" i="117"/>
  <c r="F30" i="117" s="1"/>
  <c r="C30" i="117"/>
  <c r="G29" i="117"/>
  <c r="D29" i="117"/>
  <c r="F29" i="117" s="1"/>
  <c r="C29" i="117"/>
  <c r="G28" i="117"/>
  <c r="D28" i="117"/>
  <c r="F28" i="117" s="1"/>
  <c r="C28" i="117"/>
  <c r="G27" i="117"/>
  <c r="D27" i="117"/>
  <c r="F27" i="117" s="1"/>
  <c r="C27" i="117"/>
  <c r="G26" i="117"/>
  <c r="D26" i="117"/>
  <c r="F26" i="117" s="1"/>
  <c r="C26" i="117"/>
  <c r="G25" i="117"/>
  <c r="D25" i="117"/>
  <c r="F25" i="117" s="1"/>
  <c r="C25" i="117"/>
  <c r="G24" i="117"/>
  <c r="D24" i="117"/>
  <c r="F24" i="117" s="1"/>
  <c r="C24" i="117"/>
  <c r="H22" i="117"/>
  <c r="G22" i="117"/>
  <c r="D22" i="117"/>
  <c r="F22" i="117" s="1"/>
  <c r="C22" i="117"/>
  <c r="H21" i="117"/>
  <c r="G21" i="117"/>
  <c r="D21" i="117"/>
  <c r="F21" i="117" s="1"/>
  <c r="C21" i="117"/>
  <c r="H20" i="117"/>
  <c r="G20" i="117"/>
  <c r="D20" i="117"/>
  <c r="F20" i="117" s="1"/>
  <c r="C20" i="117"/>
  <c r="H19" i="117"/>
  <c r="G19" i="117"/>
  <c r="D19" i="117"/>
  <c r="F19" i="117" s="1"/>
  <c r="C19" i="117"/>
  <c r="H18" i="117"/>
  <c r="G18" i="117"/>
  <c r="D18" i="117"/>
  <c r="F18" i="117" s="1"/>
  <c r="C18" i="117"/>
  <c r="H17" i="117"/>
  <c r="K15" i="117" s="1"/>
  <c r="C33" i="117" s="1"/>
  <c r="G17" i="117"/>
  <c r="D17" i="117"/>
  <c r="F17" i="117" s="1"/>
  <c r="C17" i="117"/>
  <c r="H16" i="117"/>
  <c r="G16" i="117"/>
  <c r="D16" i="117"/>
  <c r="F16" i="117" s="1"/>
  <c r="C16" i="117"/>
  <c r="F4" i="117"/>
  <c r="F35" i="117"/>
  <c r="F33" i="117"/>
  <c r="F34" i="117"/>
  <c r="F87" i="117" l="1"/>
  <c r="D86" i="117"/>
  <c r="F86" i="117" s="1"/>
  <c r="G84" i="117"/>
  <c r="F65" i="117"/>
  <c r="F73" i="117" s="1"/>
  <c r="F49" i="117"/>
  <c r="F95" i="117"/>
  <c r="D102" i="117"/>
  <c r="F102" i="117" s="1"/>
  <c r="F103" i="117"/>
  <c r="F105" i="117"/>
  <c r="K16" i="117"/>
  <c r="C34" i="117" s="1"/>
  <c r="K17" i="117"/>
  <c r="E35" i="117" s="1"/>
  <c r="F91" i="117"/>
  <c r="F99" i="117"/>
  <c r="F15" i="117"/>
  <c r="D90" i="117"/>
  <c r="F90" i="117" s="1"/>
  <c r="F60" i="117"/>
  <c r="F89" i="117"/>
  <c r="D92" i="117"/>
  <c r="F92" i="117" s="1"/>
  <c r="F101" i="117"/>
  <c r="D104" i="117"/>
  <c r="F104" i="117" s="1"/>
  <c r="O31" i="96"/>
  <c r="P31" i="96" s="1"/>
  <c r="P30" i="96" s="1"/>
  <c r="D88" i="117"/>
  <c r="F88" i="117" s="1"/>
  <c r="D100" i="117"/>
  <c r="F100" i="117" s="1"/>
  <c r="F98" i="117" s="1"/>
  <c r="F41" i="117"/>
  <c r="F23" i="117"/>
  <c r="F57" i="117"/>
  <c r="F75" i="117"/>
  <c r="E33" i="117"/>
  <c r="C87" i="117"/>
  <c r="G87" i="117"/>
  <c r="C89" i="117"/>
  <c r="G89" i="117"/>
  <c r="C91" i="117"/>
  <c r="G91" i="117"/>
  <c r="C99" i="117"/>
  <c r="G99" i="117"/>
  <c r="C101" i="117"/>
  <c r="G101" i="117"/>
  <c r="C103" i="117"/>
  <c r="G103" i="117"/>
  <c r="C105" i="117"/>
  <c r="G105" i="117"/>
  <c r="C86" i="117"/>
  <c r="C88" i="117"/>
  <c r="C90" i="117"/>
  <c r="C92" i="117"/>
  <c r="C100" i="117"/>
  <c r="C102" i="117"/>
  <c r="C104" i="117"/>
  <c r="K14" i="117"/>
  <c r="F32" i="117"/>
  <c r="E34" i="117" l="1"/>
  <c r="F85" i="117"/>
  <c r="F84" i="117" s="1"/>
  <c r="F83" i="117" s="1"/>
  <c r="F106" i="117" s="1"/>
  <c r="C35" i="117"/>
  <c r="F31" i="117"/>
  <c r="F39" i="117" s="1"/>
  <c r="F63" i="117"/>
  <c r="E32" i="117"/>
  <c r="C32" i="117"/>
  <c r="F107" i="117" l="1"/>
  <c r="F109" i="117" s="1"/>
  <c r="F110" i="117" s="1"/>
  <c r="F111" i="117" s="1"/>
  <c r="P7" i="101"/>
  <c r="N5" i="101"/>
  <c r="P7" i="98"/>
  <c r="N5" i="98"/>
  <c r="P7" i="97"/>
  <c r="N5" i="97"/>
  <c r="P7" i="96"/>
  <c r="N5" i="96"/>
  <c r="P7" i="91"/>
  <c r="N5" i="91"/>
  <c r="F17" i="101" l="1"/>
  <c r="H10" i="101"/>
  <c r="H10" i="98"/>
  <c r="H10" i="97"/>
  <c r="H10" i="96"/>
  <c r="F17" i="98"/>
  <c r="F17" i="97"/>
  <c r="F17" i="96"/>
  <c r="F17" i="91"/>
  <c r="F26" i="105" l="1"/>
  <c r="C18" i="101" l="1"/>
  <c r="C18" i="96"/>
  <c r="C18" i="91"/>
  <c r="C18" i="97"/>
  <c r="C18" i="98"/>
  <c r="P67" i="96"/>
  <c r="F20" i="105" s="1"/>
  <c r="F21" i="105" l="1"/>
  <c r="F22" i="105" s="1"/>
  <c r="F23" i="105" l="1"/>
  <c r="I44" i="105" s="1"/>
  <c r="F25" i="105"/>
</calcChain>
</file>

<file path=xl/comments1.xml><?xml version="1.0" encoding="utf-8"?>
<comments xmlns="http://schemas.openxmlformats.org/spreadsheetml/2006/main">
  <authors>
    <author>Артемов Дмитрий Владимирович</author>
  </authors>
  <commentList>
    <comment ref="B96" author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 ref="B97" authorId="0">
      <text>
        <r>
          <rPr>
            <b/>
            <sz val="9"/>
            <color indexed="81"/>
            <rFont val="Tahoma"/>
            <family val="2"/>
            <charset val="204"/>
          </rPr>
          <t>Артемов Дмитрий Владимирович:</t>
        </r>
        <r>
          <rPr>
            <sz val="9"/>
            <color indexed="81"/>
            <rFont val="Tahoma"/>
            <family val="2"/>
            <charset val="204"/>
          </rPr>
          <t xml:space="preserve">
Доступно для редактирования только при новом строительстве</t>
        </r>
      </text>
    </comment>
  </commentList>
</comments>
</file>

<file path=xl/sharedStrings.xml><?xml version="1.0" encoding="utf-8"?>
<sst xmlns="http://schemas.openxmlformats.org/spreadsheetml/2006/main" count="1428" uniqueCount="311">
  <si>
    <t>№ п/п</t>
  </si>
  <si>
    <t>…</t>
  </si>
  <si>
    <t>Наименование</t>
  </si>
  <si>
    <t>км (по трассе)</t>
  </si>
  <si>
    <t>Подготовка и благоустройство территории ПС</t>
  </si>
  <si>
    <t>Постоянная часть</t>
  </si>
  <si>
    <t>Проектные работы</t>
  </si>
  <si>
    <t>НДС 18%</t>
  </si>
  <si>
    <t>Таблица 3. Строительство КТП, РП 10(6) кВ</t>
  </si>
  <si>
    <t>Технические характеристики</t>
  </si>
  <si>
    <t xml:space="preserve">Таблица 1. Строительство ПС 35-750 кВ </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</si>
  <si>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</si>
  <si>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</si>
  <si>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</si>
  <si>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</si>
  <si>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</si>
  <si>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</si>
  <si>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 xml:space="preserve">Площадь подготовки и благоустройство территории элементов ПС </t>
  </si>
  <si>
    <t xml:space="preserve">Проектные работы </t>
  </si>
  <si>
    <t>количество ячеек</t>
  </si>
  <si>
    <t>единиц</t>
  </si>
  <si>
    <t>количество цепей, марка провода (сечение), количество проводов в фазе</t>
  </si>
  <si>
    <t>общее описание</t>
  </si>
  <si>
    <t xml:space="preserve">Специальные переходы </t>
  </si>
  <si>
    <t>км</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</si>
  <si>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</si>
  <si>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</si>
  <si>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</si>
  <si>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</si>
  <si>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тип (киосковый, мачтовый, шкафной, столбовой, блочный), количество трансформаторов (1,2), номинальная мощность</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</si>
  <si>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</si>
  <si>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</si>
  <si>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</si>
  <si>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</si>
  <si>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</si>
  <si>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</si>
  <si>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</si>
  <si>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Б-1</t>
  </si>
  <si>
    <t>С-1</t>
  </si>
  <si>
    <t xml:space="preserve">П-2 </t>
  </si>
  <si>
    <t>Т-3, Т-4, Т-5</t>
  </si>
  <si>
    <t>Т-6</t>
  </si>
  <si>
    <t>Л-1, Л-2</t>
  </si>
  <si>
    <t>Д-1</t>
  </si>
  <si>
    <t>Распределительное устройство ПС 6-750 кВ</t>
  </si>
  <si>
    <t>К-3</t>
  </si>
  <si>
    <t>К-1, К-2</t>
  </si>
  <si>
    <t>К-4</t>
  </si>
  <si>
    <t>П-5</t>
  </si>
  <si>
    <t>План</t>
  </si>
  <si>
    <t>Предложение по корректировке утвержденного плана</t>
  </si>
  <si>
    <t>к приказу Минэнерго России</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</si>
  <si>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</si>
  <si>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</si>
  <si>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</si>
  <si>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</si>
  <si>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Итого объем финансовых потребностей,                 тыс рублей (без НДС)</t>
  </si>
  <si>
    <t xml:space="preserve">Итого объем финансовых потребностей, тыс рублей (без НДС) </t>
  </si>
  <si>
    <t xml:space="preserve">                                                                                     строительство и (или) реконструкция</t>
  </si>
  <si>
    <t xml:space="preserve"> </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</si>
  <si>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</si>
  <si>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</si>
  <si>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</si>
  <si>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</si>
  <si>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</si>
  <si>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</si>
  <si>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</si>
  <si>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</si>
  <si>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</si>
  <si>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</si>
  <si>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</si>
  <si>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</si>
  <si>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</si>
  <si>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</si>
  <si>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</si>
  <si>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</si>
  <si>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</si>
  <si>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</si>
  <si>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КТП 1</t>
  </si>
  <si>
    <t>КТП 2</t>
  </si>
  <si>
    <t>РП 1</t>
  </si>
  <si>
    <t>РП 2</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</si>
  <si>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</si>
  <si>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</si>
  <si>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</si>
  <si>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</si>
  <si>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</si>
  <si>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</si>
  <si>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</si>
  <si>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</si>
  <si>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</si>
  <si>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</si>
  <si>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</si>
  <si>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</si>
  <si>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</si>
  <si>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</si>
  <si>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</si>
  <si>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</si>
  <si>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</si>
  <si>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</si>
  <si>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</si>
  <si>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</si>
  <si>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</si>
  <si>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</si>
  <si>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</si>
  <si>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</si>
  <si>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</si>
  <si>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</si>
  <si>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</si>
  <si>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6.1</t>
  </si>
  <si>
    <t>6.2</t>
  </si>
  <si>
    <t>Количество</t>
  </si>
  <si>
    <t>6. …</t>
  </si>
  <si>
    <t>П-3</t>
  </si>
  <si>
    <t>П-4</t>
  </si>
  <si>
    <t>3….</t>
  </si>
  <si>
    <t>описание</t>
  </si>
  <si>
    <t>Большой переход ВЛ 1</t>
  </si>
  <si>
    <t>4.1</t>
  </si>
  <si>
    <t>нд</t>
  </si>
  <si>
    <t>Объем финансовых потребностей на реализацию инвестиционного проекта</t>
  </si>
  <si>
    <t>Распределительные пункты (РП) 10(6) кВ</t>
  </si>
  <si>
    <t>Комплектные трансформаторные подстанции (КТП) 10(6) кВ</t>
  </si>
  <si>
    <t>Итого объем финансовых потребностей, тыс рублей (без НДС)</t>
  </si>
  <si>
    <t>Трасса прокладки КЛ</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</si>
  <si>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</si>
  <si>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r>
      <t>нд</t>
    </r>
    <r>
      <rPr>
        <vertAlign val="superscript"/>
        <sz val="12"/>
        <rFont val="Times New Roman"/>
        <family val="1"/>
        <charset val="204"/>
      </rPr>
      <t>1)</t>
    </r>
  </si>
  <si>
    <t xml:space="preserve">тип, номинальная мощность, количество обмоток </t>
  </si>
  <si>
    <t xml:space="preserve">тип, количество, номинальная мощность </t>
  </si>
  <si>
    <t>Большой переход ВЛ 2</t>
  </si>
  <si>
    <t>количество цепей, прокладка в траншее</t>
  </si>
  <si>
    <t xml:space="preserve"> выполнение специального перехода методом горизонтально-направленного бурения</t>
  </si>
  <si>
    <t>Установки КРМ 110-750 кВ</t>
  </si>
  <si>
    <t>Установки КРМ 6-35 кВ</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</si>
  <si>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</si>
  <si>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</si>
  <si>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</si>
  <si>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</si>
  <si>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</si>
  <si>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</si>
  <si>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марка (количество жил, сечение и материал жилы)</t>
  </si>
  <si>
    <t>1.3</t>
  </si>
  <si>
    <t>4.2</t>
  </si>
  <si>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</si>
  <si>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</si>
  <si>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</si>
  <si>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</si>
  <si>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</si>
  <si>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 xml:space="preserve">Наименование инвестиционного проекта: </t>
  </si>
  <si>
    <t xml:space="preserve">Идентификатор инвестиционного проекта: </t>
  </si>
  <si>
    <t>Субъекты Российской Федерации, на территории которых реализуется инвестиционный проект:</t>
  </si>
  <si>
    <t>Тип инвестиционного проекта:</t>
  </si>
  <si>
    <t>Республика Коми</t>
  </si>
  <si>
    <t>Инвестиционная программа</t>
  </si>
  <si>
    <t>7.4</t>
  </si>
  <si>
    <t>7.5</t>
  </si>
  <si>
    <t>7.6</t>
  </si>
  <si>
    <t>7.7</t>
  </si>
  <si>
    <t>Приложение  №20</t>
  </si>
  <si>
    <t>от «05» мая 2016 г. № 380</t>
  </si>
  <si>
    <t>УТВЕРЖДАЮ</t>
  </si>
  <si>
    <t xml:space="preserve">Субъекты Российской Федерации, на территории которых реализуется инвестиционный проект: </t>
  </si>
  <si>
    <t xml:space="preserve">Утвержденные плановые значения показателей приведены в соответствии с </t>
  </si>
  <si>
    <t>скр.</t>
  </si>
  <si>
    <t>Заместитель директора по инвестиционной деятельности филиала ПАО "МРСК Северо-Запада" "Комиэнерго"</t>
  </si>
  <si>
    <t>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t>
  </si>
  <si>
    <t>№ инвестиционного проекта:</t>
  </si>
  <si>
    <t>Наименование ИП:</t>
  </si>
  <si>
    <t>Филиал</t>
  </si>
  <si>
    <t>Комиэнерго</t>
  </si>
  <si>
    <t>Вид работ</t>
  </si>
  <si>
    <t>Реконструкция</t>
  </si>
  <si>
    <t>Год окончания строительства:</t>
  </si>
  <si>
    <t>длина линий</t>
  </si>
  <si>
    <t>Составляющие затрат</t>
  </si>
  <si>
    <t>Величина затрат</t>
  </si>
  <si>
    <t>Объем работ (км, шт.)</t>
  </si>
  <si>
    <t>Итого</t>
  </si>
  <si>
    <t>Напряжение</t>
  </si>
  <si>
    <t>напряжение</t>
  </si>
  <si>
    <t>протяженность</t>
  </si>
  <si>
    <t>Воздушные линии 6-220 кВ</t>
  </si>
  <si>
    <t>1.</t>
  </si>
  <si>
    <t>Стоимость строительства воздушной линии</t>
  </si>
  <si>
    <t>тыс. руб.</t>
  </si>
  <si>
    <t>1.1.</t>
  </si>
  <si>
    <t>1.2.</t>
  </si>
  <si>
    <t>1.3.</t>
  </si>
  <si>
    <t>1.4.</t>
  </si>
  <si>
    <t>1.5.</t>
  </si>
  <si>
    <t>1.6.</t>
  </si>
  <si>
    <t>1.7.</t>
  </si>
  <si>
    <t>2.</t>
  </si>
  <si>
    <t>Стоимость демонтажа воздушной линии</t>
  </si>
  <si>
    <t>2.1.</t>
  </si>
  <si>
    <t>Д1-01-1</t>
  </si>
  <si>
    <t>2.2.</t>
  </si>
  <si>
    <t>2.3.</t>
  </si>
  <si>
    <t>2.4.</t>
  </si>
  <si>
    <t>2.5.</t>
  </si>
  <si>
    <t>2.6.</t>
  </si>
  <si>
    <t>2.7.</t>
  </si>
  <si>
    <t>3.</t>
  </si>
  <si>
    <t>Стоимость проектно-изыскательских работ</t>
  </si>
  <si>
    <t>линейная интерполяция</t>
  </si>
  <si>
    <t>Полная стоимость строительства (реконструкции) воздушных линий в ценах 1 кв. 2015 г. с учетом затрат сопутствующих строительству</t>
  </si>
  <si>
    <t>Кабельные линии 6-220 кВ</t>
  </si>
  <si>
    <t>Стоимость строительства кабельной линии</t>
  </si>
  <si>
    <t>П5-01</t>
  </si>
  <si>
    <t>Стоимость подготовки места прокладки кабельной линии</t>
  </si>
  <si>
    <t>Стоимость выполнения специального перехода методом ГНБ</t>
  </si>
  <si>
    <t>3.1.</t>
  </si>
  <si>
    <t>3.2.</t>
  </si>
  <si>
    <t>4.</t>
  </si>
  <si>
    <t>4.1.</t>
  </si>
  <si>
    <t>4.2.</t>
  </si>
  <si>
    <t>П5-02</t>
  </si>
  <si>
    <t>Полная стоимость строительства (реконструкции) кабельных линий в ценах 1 кв. 2015 г. с учетом затрат сопутствующих строительству</t>
  </si>
  <si>
    <t>КТП, РП 10 (6) кВ</t>
  </si>
  <si>
    <t>Стоимость строительства (реконструкции) КТП, РП 10 (6) кВ</t>
  </si>
  <si>
    <t>Полная стоимость строительства (реконструкции) КТП, РП 10 (6) кВ в ценах 1 кв. 2015 г. с учетом затрат сопутствующих строительству</t>
  </si>
  <si>
    <t>Подстанции 35-220 кВ</t>
  </si>
  <si>
    <t>Стоимость строительства (реконструкции) элементов подстанции</t>
  </si>
  <si>
    <t>Стоимость подготовки и благоустройства территории подстанции</t>
  </si>
  <si>
    <t>Площадь подготовки и благоустройства территории под элементы ПС с коэффициентом застройки 0,6</t>
  </si>
  <si>
    <t>м2</t>
  </si>
  <si>
    <t>2.2.1.</t>
  </si>
  <si>
    <t>2.2.2.</t>
  </si>
  <si>
    <t>2.2.3.</t>
  </si>
  <si>
    <t>2.2.4.</t>
  </si>
  <si>
    <t>2.2.5.</t>
  </si>
  <si>
    <t>2.2.6.</t>
  </si>
  <si>
    <t>2.2.7.</t>
  </si>
  <si>
    <t>2.2.8.</t>
  </si>
  <si>
    <t>2.2.9.</t>
  </si>
  <si>
    <t>Постоянная часть затрат и ПИР (применяется только для нового строительства)</t>
  </si>
  <si>
    <t>Проектно-изыскательские работы при реконструкции подстанции</t>
  </si>
  <si>
    <t>4.3.</t>
  </si>
  <si>
    <t>4.4.</t>
  </si>
  <si>
    <t>4.5.</t>
  </si>
  <si>
    <t>4.6.</t>
  </si>
  <si>
    <t>4.7.</t>
  </si>
  <si>
    <t>Полная стоимость строительства (реконструкции) подстанции в ценах 1 кв. 2015 г. с учетом затрат сопутствующих строительству</t>
  </si>
  <si>
    <t>Полная стоимость инвестиционного проекта в ценах 1 кв. 2015 г.</t>
  </si>
  <si>
    <t>НДС, 18%</t>
  </si>
  <si>
    <t>Составил:</t>
  </si>
  <si>
    <t>Проверил:</t>
  </si>
  <si>
    <t>Начальник отдела инвестиций</t>
  </si>
  <si>
    <t>тип, наличие встроенных трансформаторов тока, номинальный ток</t>
  </si>
  <si>
    <t>З-1</t>
  </si>
  <si>
    <t>тип ПС</t>
  </si>
  <si>
    <t>П-1</t>
  </si>
  <si>
    <t>7.1</t>
  </si>
  <si>
    <t>реквизиты решения органа исполнительной власти, утвердившего инвестиционную программу</t>
  </si>
  <si>
    <t>строительство и (или) реконструкция</t>
  </si>
  <si>
    <r>
      <t xml:space="preserve">Итого объем финансовых потребностей </t>
    </r>
    <r>
      <rPr>
        <i/>
        <sz val="11"/>
        <color theme="1"/>
        <rFont val="Times New Roman"/>
        <family val="1"/>
        <charset val="204"/>
      </rPr>
      <t>ОФП</t>
    </r>
    <r>
      <rPr>
        <i/>
        <vertAlign val="superscript"/>
        <sz val="11"/>
        <color theme="1"/>
        <rFont val="Times New Roman"/>
        <family val="1"/>
        <charset val="204"/>
      </rPr>
      <t>УНЦ</t>
    </r>
    <r>
      <rPr>
        <i/>
        <vertAlign val="subscript"/>
        <sz val="11"/>
        <color theme="1"/>
        <rFont val="Times New Roman"/>
        <family val="1"/>
        <charset val="204"/>
      </rPr>
      <t>d</t>
    </r>
    <r>
      <rPr>
        <sz val="11"/>
        <color theme="1"/>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theme="1"/>
        <rFont val="Times New Roman"/>
        <family val="1"/>
        <charset val="204"/>
      </rPr>
      <t>2)</t>
    </r>
  </si>
  <si>
    <t>2015г</t>
  </si>
  <si>
    <t>2016г</t>
  </si>
  <si>
    <t>2017г</t>
  </si>
  <si>
    <t>2018г</t>
  </si>
  <si>
    <t>2019г</t>
  </si>
  <si>
    <t>2020г</t>
  </si>
  <si>
    <t>2021г</t>
  </si>
  <si>
    <t>7.8</t>
  </si>
  <si>
    <t>2022г</t>
  </si>
  <si>
    <t>7.9</t>
  </si>
  <si>
    <t>2023г</t>
  </si>
  <si>
    <t>7.10</t>
  </si>
  <si>
    <t>2024г</t>
  </si>
  <si>
    <t>7.11</t>
  </si>
  <si>
    <t>2025г</t>
  </si>
  <si>
    <t>7.12</t>
  </si>
  <si>
    <t>2026г</t>
  </si>
  <si>
    <t>7.13</t>
  </si>
  <si>
    <t>2027г</t>
  </si>
  <si>
    <t>7.14</t>
  </si>
  <si>
    <t>2028г</t>
  </si>
  <si>
    <t>7.15</t>
  </si>
  <si>
    <t>2029г</t>
  </si>
  <si>
    <t>7.16</t>
  </si>
  <si>
    <t>2030г</t>
  </si>
  <si>
    <t>8</t>
  </si>
  <si>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млн. руб. с НДС)</t>
    </r>
  </si>
  <si>
    <t>Составил</t>
  </si>
  <si>
    <t>Проверил</t>
  </si>
  <si>
    <r>
      <rPr>
        <vertAlign val="superscript"/>
        <sz val="11"/>
        <color theme="1"/>
        <rFont val="Times New Roman"/>
        <family val="1"/>
        <charset val="204"/>
      </rPr>
      <t>1)</t>
    </r>
    <r>
      <rPr>
        <sz val="11"/>
        <color theme="1"/>
        <rFont val="Times New Roman"/>
        <family val="1"/>
        <charset val="204"/>
      </rPr>
      <t xml:space="preserve"> Ячейки, в которых указано слово "нд", заполнению не подлежат</t>
    </r>
  </si>
  <si>
    <r>
      <rPr>
        <vertAlign val="superscript"/>
        <sz val="11"/>
        <color theme="1"/>
        <rFont val="Times New Roman"/>
        <family val="1"/>
        <charset val="204"/>
      </rPr>
      <t>2)</t>
    </r>
    <r>
      <rPr>
        <sz val="11"/>
        <color theme="1"/>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</si>
  <si>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theme="1"/>
        <rFont val="Times New Roman"/>
        <family val="1"/>
        <charset val="204"/>
      </rPr>
      <t>3)</t>
    </r>
    <r>
      <rPr>
        <sz val="11"/>
        <color theme="1"/>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</si>
  <si>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theme="1"/>
        <rFont val="Times New Roman"/>
        <family val="1"/>
        <charset val="204"/>
      </rPr>
      <t>4)</t>
    </r>
    <r>
      <rPr>
        <sz val="11"/>
        <color theme="1"/>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</si>
  <si>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 xml:space="preserve">Тип инвестиционного проекта: </t>
  </si>
  <si>
    <t>Заместитель директора по инвестиционной деятельности филиала ПАО ''МРСК Северо-Запада'' ''Комиэнерго''</t>
  </si>
  <si>
    <t>полное наименование субъекта электроэнергетики</t>
  </si>
  <si>
    <t>Л1-11-1</t>
  </si>
  <si>
    <t>Расширение РУ 10 кВ ПС 110/10 кВ «Восточная»: установка дополнительной ячейки (для ТП БУ УКС МО ГО Сыктывкар) (от 31.03.2008 №156/479)</t>
  </si>
  <si>
    <t>В2-01</t>
  </si>
  <si>
    <t>Ячейка выключателя 10 кВ</t>
  </si>
  <si>
    <t xml:space="preserve">ПАО "МРСК Северо-Запада" </t>
  </si>
  <si>
    <t>G_002-55-2-03.31-0006</t>
  </si>
  <si>
    <t>п.5/(Кзастройки=0,6)</t>
  </si>
  <si>
    <t>тыс. м2</t>
  </si>
  <si>
    <t>Наименование и реквизиты документа, согласно которому сформированы технические характеристики (параметры) инвестиционного проекта приказ филиала ПАО "МРСК Северо-Запада" "Комиэнерго" от 28.10.2016_№1068 приложение 90</t>
  </si>
  <si>
    <t>_______________________ /Е.Н. Сесюк/</t>
  </si>
  <si>
    <t>____________________ /Е.Н. Сесюк/</t>
  </si>
  <si>
    <t>Ю.В. Скорик</t>
  </si>
  <si>
    <t>Ведущий инженер ОКС</t>
  </si>
  <si>
    <t>Сивергин А.Н.</t>
  </si>
  <si>
    <t>Начальник ОКС</t>
  </si>
  <si>
    <t>А.М. Запрягаев</t>
  </si>
  <si>
    <t>Приказ об утверждении проектно-сметной документации №182 от 01.12.2015</t>
  </si>
  <si>
    <t>Приказом Минэнерго России от 21 декабря 2018 №26@ "Об утверждении изменений, вносимых в инвестиционную программу ПАО "МРСК Северо-Запада", утвержденную приказом Минэнерго России от 30.11.2015 №906" с изменениями, внесенными приказом Минэнерго России от 16 декабря 2016 № 1333</t>
  </si>
  <si>
    <t>Год раскрытия информации: 2 020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</si>
</sst>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FC19]dd\ mmmm\ yyyy\ \г\.;@"/>
    <numFmt numFmtId="169" formatCode="_-* #,##0.00_р_._-;\-* #,##0.00_р_._-;_-* &quot;-&quot;_р_._-;_-@_-"/>
    <numFmt numFmtId="170" formatCode="_-* #,##0.00000_р_._-;\-* #,##0.00000_р_._-;_-* &quot;-&quot;?????_р_._-;_-@_-"/>
  </numFmts>
  <fonts count="68"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vertAlign val="subscript"/>
      <sz val="12"/>
      <name val="Times New Roman"/>
      <family val="1"/>
      <charset val="204"/>
    </font>
    <font>
      <sz val="10"/>
      <name val="Times New Roman"/>
      <family val="1"/>
      <charset val="204"/>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4"/>
      <color theme="1"/>
      <name val="Times New Roman"/>
      <family val="1"/>
      <charset val="204"/>
    </font>
    <font>
      <sz val="12"/>
      <color theme="1"/>
      <name val="Times New Roman"/>
      <family val="1"/>
      <charset val="204"/>
    </font>
    <font>
      <sz val="12"/>
      <color rgb="FFFF0000"/>
      <name val="Times New Roman"/>
      <family val="1"/>
      <charset val="204"/>
    </font>
    <font>
      <b/>
      <sz val="11"/>
      <color theme="1"/>
      <name val="Calibri"/>
      <family val="2"/>
      <charset val="204"/>
      <scheme val="minor"/>
    </font>
    <font>
      <sz val="10"/>
      <color theme="1"/>
      <name val="Times New Roman"/>
      <family val="1"/>
      <charset val="204"/>
    </font>
    <font>
      <i/>
      <sz val="9"/>
      <color theme="1"/>
      <name val="Times New Roman"/>
      <family val="1"/>
      <charset val="204"/>
    </font>
    <font>
      <u/>
      <sz val="11"/>
      <color theme="1"/>
      <name val="Calibri"/>
      <family val="2"/>
      <charset val="204"/>
      <scheme val="minor"/>
    </font>
    <font>
      <i/>
      <sz val="11"/>
      <color theme="1"/>
      <name val="Times New Roman"/>
      <family val="1"/>
      <charset val="204"/>
    </font>
    <font>
      <i/>
      <vertAlign val="superscript"/>
      <sz val="11"/>
      <color theme="1"/>
      <name val="Times New Roman"/>
      <family val="1"/>
      <charset val="204"/>
    </font>
    <font>
      <i/>
      <vertAlign val="subscript"/>
      <sz val="11"/>
      <color theme="1"/>
      <name val="Times New Roman"/>
      <family val="1"/>
      <charset val="204"/>
    </font>
    <font>
      <vertAlign val="superscript"/>
      <sz val="11"/>
      <color theme="1"/>
      <name val="Times New Roman"/>
      <family val="1"/>
      <charset val="204"/>
    </font>
    <font>
      <i/>
      <sz val="12"/>
      <name val="Times New Roman"/>
      <family val="1"/>
      <charset val="204"/>
    </font>
    <font>
      <i/>
      <sz val="10"/>
      <name val="Times New Roman"/>
      <family val="1"/>
      <charset val="204"/>
    </font>
    <font>
      <u/>
      <sz val="10"/>
      <name val="Times New Roman"/>
      <family val="1"/>
      <charset val="204"/>
    </font>
    <font>
      <b/>
      <sz val="9"/>
      <color indexed="81"/>
      <name val="Tahoma"/>
      <family val="2"/>
      <charset val="204"/>
    </font>
    <font>
      <sz val="9"/>
      <color indexed="81"/>
      <name val="Tahoma"/>
      <family val="2"/>
      <charset val="204"/>
    </font>
    <font>
      <sz val="11"/>
      <color rgb="FF00000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33" fillId="0" borderId="0"/>
    <xf numFmtId="0" fontId="32" fillId="0" borderId="0"/>
    <xf numFmtId="0" fontId="13" fillId="0" borderId="0"/>
    <xf numFmtId="0" fontId="33" fillId="0" borderId="0"/>
    <xf numFmtId="0" fontId="47" fillId="0" borderId="0"/>
    <xf numFmtId="0" fontId="48" fillId="0" borderId="0"/>
    <xf numFmtId="0" fontId="47" fillId="0" borderId="0"/>
    <xf numFmtId="0" fontId="48" fillId="0" borderId="0"/>
    <xf numFmtId="0" fontId="48" fillId="0" borderId="0"/>
    <xf numFmtId="0" fontId="49" fillId="0" borderId="0"/>
    <xf numFmtId="0" fontId="27" fillId="3" borderId="0" applyNumberFormat="0" applyBorder="0" applyAlignment="0" applyProtection="0"/>
    <xf numFmtId="0" fontId="28" fillId="0" borderId="0" applyNumberFormat="0" applyFill="0" applyBorder="0" applyAlignment="0" applyProtection="0"/>
    <xf numFmtId="0" fontId="15"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5" fontId="48" fillId="0" borderId="0" applyFont="0" applyFill="0" applyBorder="0" applyAlignment="0" applyProtection="0"/>
    <xf numFmtId="166" fontId="33" fillId="0" borderId="0" applyFont="0" applyFill="0" applyBorder="0" applyAlignment="0" applyProtection="0"/>
    <xf numFmtId="167" fontId="48" fillId="0" borderId="0" applyFont="0" applyFill="0" applyBorder="0" applyAlignment="0" applyProtection="0"/>
    <xf numFmtId="0" fontId="31" fillId="4" borderId="0" applyNumberFormat="0" applyBorder="0" applyAlignment="0" applyProtection="0"/>
    <xf numFmtId="0" fontId="12" fillId="0" borderId="0"/>
    <xf numFmtId="0" fontId="11" fillId="0" borderId="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9" fillId="0" borderId="0"/>
    <xf numFmtId="0" fontId="8"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cellStyleXfs>
  <cellXfs count="318">
    <xf numFmtId="0" fontId="0" fillId="0" borderId="0" xfId="0"/>
    <xf numFmtId="0" fontId="13" fillId="0" borderId="10" xfId="0" applyFont="1" applyFill="1" applyBorder="1" applyAlignment="1">
      <alignment horizontal="center" vertical="center"/>
    </xf>
    <xf numFmtId="0" fontId="13" fillId="0" borderId="0" xfId="0" applyFont="1" applyFill="1" applyAlignment="1">
      <alignment wrapText="1"/>
    </xf>
    <xf numFmtId="3" fontId="13" fillId="0" borderId="0" xfId="0" applyNumberFormat="1" applyFont="1" applyFill="1" applyAlignment="1">
      <alignment horizontal="center"/>
    </xf>
    <xf numFmtId="0" fontId="13" fillId="0" borderId="0" xfId="0" applyFont="1" applyFill="1"/>
    <xf numFmtId="0" fontId="13" fillId="0" borderId="0" xfId="0" applyFont="1" applyFill="1" applyAlignment="1">
      <alignment horizontal="center" wrapText="1"/>
    </xf>
    <xf numFmtId="0" fontId="13" fillId="0" borderId="0" xfId="0" applyFont="1" applyFill="1" applyAlignment="1"/>
    <xf numFmtId="0" fontId="14" fillId="0" borderId="0" xfId="0" applyFont="1" applyFill="1" applyAlignment="1">
      <alignment horizontal="center" vertical="center" wrapText="1"/>
    </xf>
    <xf numFmtId="0" fontId="14" fillId="0" borderId="10" xfId="0" applyFont="1" applyFill="1" applyBorder="1" applyAlignment="1">
      <alignment horizontal="center" vertical="center" wrapText="1"/>
    </xf>
    <xf numFmtId="3" fontId="14" fillId="0" borderId="10" xfId="0" applyNumberFormat="1" applyFont="1" applyFill="1" applyBorder="1" applyAlignment="1">
      <alignment horizontal="center" vertical="center" wrapText="1"/>
    </xf>
    <xf numFmtId="0" fontId="13" fillId="0" borderId="0" xfId="0" applyFont="1" applyFill="1" applyAlignment="1">
      <alignment horizontal="center" vertical="center" wrapText="1"/>
    </xf>
    <xf numFmtId="3" fontId="13" fillId="0" borderId="10" xfId="0" applyNumberFormat="1"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0" borderId="10" xfId="0" applyFont="1" applyFill="1" applyBorder="1" applyAlignment="1">
      <alignment vertical="center" wrapText="1"/>
    </xf>
    <xf numFmtId="164" fontId="13" fillId="0" borderId="10" xfId="0" applyNumberFormat="1" applyFont="1" applyFill="1" applyBorder="1" applyAlignment="1">
      <alignment horizontal="center" vertical="center" wrapText="1"/>
    </xf>
    <xf numFmtId="164" fontId="13" fillId="0" borderId="10" xfId="0" applyNumberFormat="1" applyFont="1" applyFill="1" applyBorder="1" applyAlignment="1">
      <alignment horizontal="center" vertical="center"/>
    </xf>
    <xf numFmtId="3" fontId="13" fillId="0" borderId="10" xfId="0" applyNumberFormat="1" applyFont="1" applyFill="1" applyBorder="1" applyAlignment="1">
      <alignment horizontal="center" vertical="center"/>
    </xf>
    <xf numFmtId="0" fontId="13" fillId="0" borderId="0" xfId="0" applyFont="1" applyFill="1" applyAlignment="1">
      <alignment vertical="center"/>
    </xf>
    <xf numFmtId="0" fontId="13" fillId="0" borderId="10" xfId="0" quotePrefix="1" applyFont="1" applyFill="1" applyBorder="1" applyAlignment="1">
      <alignment horizontal="center" vertical="center" wrapText="1"/>
    </xf>
    <xf numFmtId="0" fontId="13" fillId="0" borderId="10" xfId="0" applyFont="1" applyFill="1" applyBorder="1" applyAlignment="1">
      <alignment vertical="center"/>
    </xf>
    <xf numFmtId="4" fontId="13" fillId="0" borderId="10" xfId="0" applyNumberFormat="1" applyFont="1" applyFill="1" applyBorder="1" applyAlignment="1">
      <alignment horizontal="center" vertical="center" wrapText="1"/>
    </xf>
    <xf numFmtId="3" fontId="14" fillId="0" borderId="10"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vertical="center" wrapText="1"/>
    </xf>
    <xf numFmtId="0" fontId="14"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3"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36" fillId="0" borderId="0" xfId="0" applyFont="1" applyFill="1" applyBorder="1" applyAlignment="1">
      <alignment horizontal="center" vertical="center" wrapText="1"/>
    </xf>
    <xf numFmtId="3" fontId="13" fillId="0" borderId="10" xfId="0" applyNumberFormat="1" applyFont="1" applyFill="1" applyBorder="1" applyAlignment="1">
      <alignment horizontal="center"/>
    </xf>
    <xf numFmtId="0" fontId="14" fillId="0" borderId="0" xfId="0" applyFont="1" applyFill="1" applyBorder="1" applyAlignment="1">
      <alignment vertical="center" wrapText="1"/>
    </xf>
    <xf numFmtId="3" fontId="13" fillId="0" borderId="0" xfId="0" applyNumberFormat="1" applyFont="1" applyFill="1" applyBorder="1" applyAlignment="1">
      <alignment horizontal="center"/>
    </xf>
    <xf numFmtId="0" fontId="13" fillId="0" borderId="10" xfId="44" applyFont="1" applyBorder="1" applyAlignment="1">
      <alignment horizontal="center" vertical="center" wrapText="1"/>
    </xf>
    <xf numFmtId="0" fontId="13" fillId="0" borderId="10" xfId="44" applyFont="1" applyFill="1" applyBorder="1" applyAlignment="1">
      <alignment horizontal="center" vertical="center"/>
    </xf>
    <xf numFmtId="0" fontId="13" fillId="0" borderId="10" xfId="44" applyFont="1" applyBorder="1" applyAlignment="1">
      <alignment vertical="center" wrapText="1"/>
    </xf>
    <xf numFmtId="0" fontId="13" fillId="0" borderId="10" xfId="44" applyFont="1" applyBorder="1" applyAlignment="1">
      <alignment horizontal="left" vertical="center" wrapText="1"/>
    </xf>
    <xf numFmtId="0" fontId="39" fillId="0" borderId="0" xfId="0" applyFont="1" applyFill="1"/>
    <xf numFmtId="0" fontId="13" fillId="0" borderId="0" xfId="0" applyFont="1" applyFill="1" applyBorder="1" applyAlignment="1"/>
    <xf numFmtId="0" fontId="39" fillId="0" borderId="0" xfId="38" applyFont="1" applyAlignment="1">
      <alignment horizontal="right" vertical="center"/>
    </xf>
    <xf numFmtId="0" fontId="39" fillId="0" borderId="0" xfId="38" applyFont="1" applyAlignment="1">
      <alignment horizontal="right"/>
    </xf>
    <xf numFmtId="0" fontId="38" fillId="0" borderId="0" xfId="0" applyFont="1" applyFill="1" applyAlignment="1">
      <alignment vertical="center"/>
    </xf>
    <xf numFmtId="0" fontId="38" fillId="0" borderId="0" xfId="0" applyFont="1" applyFill="1" applyAlignment="1"/>
    <xf numFmtId="0" fontId="51" fillId="0" borderId="0" xfId="45" applyFont="1" applyAlignment="1">
      <alignment vertical="center"/>
    </xf>
    <xf numFmtId="0" fontId="52" fillId="0" borderId="0" xfId="45" applyFont="1" applyAlignment="1">
      <alignment vertical="top"/>
    </xf>
    <xf numFmtId="0" fontId="39" fillId="0" borderId="0" xfId="0" applyFont="1" applyFill="1" applyAlignment="1"/>
    <xf numFmtId="0" fontId="38" fillId="0" borderId="0" xfId="0" applyFont="1" applyFill="1" applyAlignment="1">
      <alignment vertical="center" wrapText="1"/>
    </xf>
    <xf numFmtId="0" fontId="52" fillId="0" borderId="0" xfId="45" applyFont="1" applyAlignment="1">
      <alignment vertical="center"/>
    </xf>
    <xf numFmtId="0" fontId="39" fillId="0" borderId="0" xfId="0" applyFont="1" applyFill="1" applyAlignment="1">
      <alignment vertical="center"/>
    </xf>
    <xf numFmtId="0" fontId="13" fillId="0" borderId="10" xfId="0" applyFont="1" applyBorder="1" applyAlignment="1">
      <alignment vertical="center" wrapText="1"/>
    </xf>
    <xf numFmtId="0" fontId="13" fillId="0" borderId="0" xfId="0" applyFont="1" applyFill="1" applyAlignment="1">
      <alignment horizontal="center"/>
    </xf>
    <xf numFmtId="0" fontId="13" fillId="0" borderId="0" xfId="0" applyFont="1" applyFill="1" applyBorder="1" applyAlignment="1">
      <alignment horizontal="center" wrapText="1"/>
    </xf>
    <xf numFmtId="0" fontId="13" fillId="0" borderId="10" xfId="0" applyFont="1" applyFill="1" applyBorder="1" applyAlignment="1">
      <alignment horizontal="center"/>
    </xf>
    <xf numFmtId="0" fontId="13" fillId="0" borderId="0" xfId="0" applyFont="1" applyFill="1" applyBorder="1" applyAlignment="1">
      <alignment horizontal="center"/>
    </xf>
    <xf numFmtId="0" fontId="13" fillId="0" borderId="10" xfId="0" applyFont="1" applyFill="1" applyBorder="1" applyAlignment="1">
      <alignment horizontal="center"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49" fontId="13" fillId="0" borderId="0" xfId="0" applyNumberFormat="1" applyFont="1" applyFill="1" applyAlignment="1">
      <alignment horizontal="center"/>
    </xf>
    <xf numFmtId="49" fontId="13" fillId="0" borderId="11"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horizontal="center"/>
    </xf>
    <xf numFmtId="0" fontId="53" fillId="0" borderId="0" xfId="0" applyFont="1" applyFill="1" applyAlignment="1">
      <alignment horizontal="center" vertical="center" wrapText="1"/>
    </xf>
    <xf numFmtId="0" fontId="13" fillId="0" borderId="10" xfId="44" applyFont="1" applyFill="1" applyBorder="1" applyAlignment="1">
      <alignment horizontal="center" vertical="center" wrapText="1"/>
    </xf>
    <xf numFmtId="0" fontId="13" fillId="0" borderId="0" xfId="0" applyFont="1"/>
    <xf numFmtId="0" fontId="13" fillId="0" borderId="0" xfId="44" applyFont="1" applyFill="1" applyAlignment="1"/>
    <xf numFmtId="0" fontId="13" fillId="0" borderId="0" xfId="45" applyFont="1" applyAlignment="1">
      <alignment vertical="center"/>
    </xf>
    <xf numFmtId="0" fontId="13" fillId="0" borderId="12" xfId="44" applyFont="1" applyFill="1" applyBorder="1" applyAlignment="1"/>
    <xf numFmtId="0" fontId="34" fillId="0" borderId="0" xfId="0" applyFont="1" applyFill="1" applyAlignment="1">
      <alignment vertical="top"/>
    </xf>
    <xf numFmtId="0" fontId="39" fillId="0" borderId="0" xfId="0" applyFont="1" applyFill="1" applyAlignment="1">
      <alignment horizontal="right" vertical="center"/>
    </xf>
    <xf numFmtId="0" fontId="13" fillId="0" borderId="15" xfId="0" applyFont="1" applyFill="1" applyBorder="1" applyAlignment="1"/>
    <xf numFmtId="49" fontId="13" fillId="0" borderId="0" xfId="38" applyNumberFormat="1" applyFont="1" applyFill="1" applyAlignment="1">
      <alignment horizontal="center"/>
    </xf>
    <xf numFmtId="0" fontId="13" fillId="0" borderId="0" xfId="38" applyFont="1" applyFill="1" applyAlignment="1">
      <alignment wrapText="1"/>
    </xf>
    <xf numFmtId="0" fontId="13" fillId="0" borderId="0" xfId="38" applyFont="1" applyFill="1" applyAlignment="1">
      <alignment horizontal="center" wrapText="1"/>
    </xf>
    <xf numFmtId="0" fontId="13" fillId="0" borderId="0" xfId="38" applyFont="1" applyFill="1" applyAlignment="1">
      <alignment horizontal="center"/>
    </xf>
    <xf numFmtId="3" fontId="13" fillId="0" borderId="0" xfId="38" applyNumberFormat="1" applyFont="1" applyFill="1" applyAlignment="1">
      <alignment horizontal="center"/>
    </xf>
    <xf numFmtId="0" fontId="13" fillId="0" borderId="0" xfId="38" applyFont="1" applyFill="1"/>
    <xf numFmtId="0" fontId="38" fillId="0" borderId="0" xfId="38" applyFont="1" applyFill="1" applyAlignment="1">
      <alignment vertical="center" wrapText="1"/>
    </xf>
    <xf numFmtId="0" fontId="38" fillId="0" borderId="0" xfId="38" applyFont="1" applyFill="1" applyAlignment="1">
      <alignment vertical="center"/>
    </xf>
    <xf numFmtId="0" fontId="38" fillId="0" borderId="0" xfId="38" applyFont="1" applyFill="1" applyAlignment="1"/>
    <xf numFmtId="0" fontId="39" fillId="0" borderId="0" xfId="38" applyFont="1" applyFill="1" applyAlignment="1">
      <alignment vertical="center"/>
    </xf>
    <xf numFmtId="0" fontId="39" fillId="0" borderId="0" xfId="38" applyFont="1" applyFill="1" applyAlignment="1"/>
    <xf numFmtId="0" fontId="13" fillId="0" borderId="0" xfId="55" applyFont="1" applyFill="1" applyAlignment="1"/>
    <xf numFmtId="0" fontId="13" fillId="0" borderId="0" xfId="38" applyFont="1" applyFill="1" applyAlignment="1">
      <alignment vertical="center"/>
    </xf>
    <xf numFmtId="0" fontId="13" fillId="0" borderId="0" xfId="38" applyFont="1" applyFill="1" applyAlignment="1"/>
    <xf numFmtId="0" fontId="39" fillId="0" borderId="0" xfId="38" applyFont="1" applyFill="1"/>
    <xf numFmtId="0" fontId="13" fillId="0" borderId="0" xfId="38" applyFont="1" applyFill="1" applyAlignment="1">
      <alignment horizontal="center" vertical="center" wrapText="1"/>
    </xf>
    <xf numFmtId="0" fontId="13" fillId="0" borderId="0" xfId="38" applyFont="1" applyFill="1" applyAlignment="1">
      <alignment horizontal="center" vertical="center"/>
    </xf>
    <xf numFmtId="0" fontId="36" fillId="0" borderId="0" xfId="38" applyFont="1" applyFill="1" applyBorder="1" applyAlignment="1">
      <alignment horizontal="center" vertical="center" wrapText="1"/>
    </xf>
    <xf numFmtId="49" fontId="50" fillId="0" borderId="10" xfId="55" applyNumberFormat="1" applyFont="1" applyFill="1" applyBorder="1" applyAlignment="1">
      <alignment horizontal="center" vertical="center" wrapText="1"/>
    </xf>
    <xf numFmtId="0" fontId="50" fillId="0" borderId="10" xfId="38" applyFont="1" applyBorder="1" applyAlignment="1">
      <alignment horizontal="center" vertical="center" wrapText="1"/>
    </xf>
    <xf numFmtId="0" fontId="13" fillId="0" borderId="0" xfId="38" applyBorder="1"/>
    <xf numFmtId="0" fontId="13" fillId="0" borderId="0" xfId="38" applyFont="1" applyFill="1" applyBorder="1" applyAlignment="1">
      <alignment horizontal="center" wrapText="1"/>
    </xf>
    <xf numFmtId="0" fontId="13" fillId="0" borderId="0" xfId="38" applyFont="1" applyFill="1" applyBorder="1" applyAlignment="1">
      <alignment horizontal="center" vertical="center"/>
    </xf>
    <xf numFmtId="0" fontId="13" fillId="0" borderId="0" xfId="38" applyFont="1" applyFill="1" applyBorder="1" applyAlignment="1">
      <alignment horizontal="center" vertical="center" wrapText="1"/>
    </xf>
    <xf numFmtId="0" fontId="13" fillId="0" borderId="0" xfId="38" applyFont="1" applyFill="1" applyBorder="1"/>
    <xf numFmtId="49" fontId="50" fillId="0" borderId="12" xfId="55" applyNumberFormat="1" applyFont="1" applyFill="1" applyBorder="1" applyAlignment="1">
      <alignment horizontal="center" vertical="center" wrapText="1"/>
    </xf>
    <xf numFmtId="0" fontId="50" fillId="0" borderId="42" xfId="38" applyFont="1" applyBorder="1" applyAlignment="1">
      <alignment horizontal="center" vertical="center" wrapText="1"/>
    </xf>
    <xf numFmtId="0" fontId="13" fillId="0" borderId="0" xfId="38" applyFont="1" applyFill="1" applyBorder="1" applyAlignment="1">
      <alignment horizontal="center"/>
    </xf>
    <xf numFmtId="3" fontId="13" fillId="0" borderId="0" xfId="38" applyNumberFormat="1" applyFont="1" applyFill="1" applyBorder="1" applyAlignment="1">
      <alignment horizontal="center"/>
    </xf>
    <xf numFmtId="49" fontId="50" fillId="0" borderId="10" xfId="38" applyNumberFormat="1" applyFont="1" applyBorder="1" applyAlignment="1">
      <alignment horizontal="center" vertical="center"/>
    </xf>
    <xf numFmtId="0" fontId="50" fillId="0" borderId="31" xfId="38" applyFont="1" applyBorder="1" applyAlignment="1">
      <alignment vertical="center" wrapText="1"/>
    </xf>
    <xf numFmtId="0" fontId="50" fillId="0" borderId="10" xfId="38" applyFont="1" applyBorder="1" applyAlignment="1">
      <alignment vertical="center" wrapText="1"/>
    </xf>
    <xf numFmtId="3" fontId="13" fillId="0" borderId="10" xfId="38" applyNumberFormat="1" applyFont="1" applyFill="1" applyBorder="1" applyAlignment="1">
      <alignment horizontal="center"/>
    </xf>
    <xf numFmtId="0" fontId="36" fillId="0" borderId="10" xfId="38" applyFont="1" applyFill="1" applyBorder="1" applyAlignment="1">
      <alignment horizontal="center" vertical="center" wrapText="1"/>
    </xf>
    <xf numFmtId="1" fontId="13" fillId="0" borderId="10" xfId="38" applyNumberFormat="1" applyFont="1" applyFill="1" applyBorder="1" applyAlignment="1">
      <alignment horizontal="center" vertical="center"/>
    </xf>
    <xf numFmtId="49" fontId="50" fillId="0" borderId="10" xfId="38" applyNumberFormat="1" applyFont="1" applyFill="1" applyBorder="1" applyAlignment="1">
      <alignment horizontal="center" vertical="center"/>
    </xf>
    <xf numFmtId="0" fontId="41" fillId="0" borderId="10" xfId="38" applyFont="1" applyBorder="1" applyAlignment="1">
      <alignment horizontal="left" vertical="center" wrapText="1"/>
    </xf>
    <xf numFmtId="0" fontId="34" fillId="0" borderId="10" xfId="38" applyFont="1" applyBorder="1" applyAlignment="1">
      <alignment horizontal="left" vertical="center" wrapText="1"/>
    </xf>
    <xf numFmtId="3" fontId="13" fillId="0" borderId="0" xfId="38" applyNumberFormat="1" applyFont="1" applyFill="1"/>
    <xf numFmtId="0" fontId="37" fillId="0" borderId="0" xfId="38" applyFont="1" applyFill="1" applyBorder="1" applyAlignment="1">
      <alignment horizontal="center" vertical="center" wrapText="1"/>
    </xf>
    <xf numFmtId="0" fontId="62" fillId="0" borderId="10" xfId="38" applyFont="1" applyFill="1" applyBorder="1" applyAlignment="1">
      <alignment horizontal="left"/>
    </xf>
    <xf numFmtId="0" fontId="62" fillId="0" borderId="13" xfId="38" applyFont="1" applyFill="1" applyBorder="1" applyAlignment="1">
      <alignment horizontal="left"/>
    </xf>
    <xf numFmtId="3" fontId="50" fillId="0" borderId="13" xfId="38" applyNumberFormat="1" applyFont="1" applyBorder="1" applyAlignment="1">
      <alignment horizontal="center" vertical="center" wrapText="1"/>
    </xf>
    <xf numFmtId="0" fontId="13" fillId="0" borderId="13" xfId="38" applyFont="1" applyFill="1" applyBorder="1" applyAlignment="1">
      <alignment horizontal="center" vertical="center" wrapText="1"/>
    </xf>
    <xf numFmtId="3" fontId="14" fillId="0" borderId="0" xfId="38" applyNumberFormat="1" applyFont="1" applyFill="1" applyBorder="1" applyAlignment="1">
      <alignment horizontal="center" vertical="center"/>
    </xf>
    <xf numFmtId="0" fontId="41" fillId="24" borderId="11" xfId="38" applyFont="1" applyFill="1" applyBorder="1" applyAlignment="1">
      <alignment vertical="center" wrapText="1"/>
    </xf>
    <xf numFmtId="0" fontId="13" fillId="24" borderId="10" xfId="38" applyFont="1" applyFill="1" applyBorder="1" applyAlignment="1">
      <alignment vertical="center"/>
    </xf>
    <xf numFmtId="49" fontId="50" fillId="24" borderId="0" xfId="38" applyNumberFormat="1" applyFont="1" applyFill="1" applyBorder="1" applyAlignment="1">
      <alignment vertical="center"/>
    </xf>
    <xf numFmtId="0" fontId="41" fillId="24" borderId="0" xfId="38" applyFont="1" applyFill="1" applyBorder="1" applyAlignment="1">
      <alignment vertical="center" wrapText="1"/>
    </xf>
    <xf numFmtId="0" fontId="13" fillId="24" borderId="0" xfId="38" applyFont="1" applyFill="1" applyBorder="1" applyAlignment="1">
      <alignment horizontal="center" vertical="center" wrapText="1"/>
    </xf>
    <xf numFmtId="4" fontId="13" fillId="24" borderId="0" xfId="38" applyNumberFormat="1" applyFont="1" applyFill="1" applyBorder="1" applyAlignment="1">
      <alignment vertical="center" wrapText="1"/>
    </xf>
    <xf numFmtId="0" fontId="13" fillId="24" borderId="0" xfId="38" applyFont="1" applyFill="1" applyBorder="1" applyAlignment="1">
      <alignment vertical="center"/>
    </xf>
    <xf numFmtId="0" fontId="13" fillId="0" borderId="0" xfId="38" applyFont="1"/>
    <xf numFmtId="0" fontId="13" fillId="0" borderId="0" xfId="38"/>
    <xf numFmtId="0" fontId="34" fillId="0" borderId="0" xfId="38" applyFont="1" applyFill="1" applyAlignment="1">
      <alignment vertical="top"/>
    </xf>
    <xf numFmtId="0" fontId="13" fillId="0" borderId="10" xfId="0" applyFont="1" applyFill="1" applyBorder="1" applyAlignment="1">
      <alignment horizontal="center" vertical="center" wrapText="1"/>
    </xf>
    <xf numFmtId="4" fontId="13" fillId="0" borderId="31" xfId="38" applyNumberFormat="1" applyFont="1" applyFill="1" applyBorder="1" applyAlignment="1">
      <alignment vertical="center" wrapText="1"/>
    </xf>
    <xf numFmtId="4" fontId="13" fillId="0" borderId="13" xfId="38" applyNumberFormat="1" applyFont="1" applyFill="1" applyBorder="1" applyAlignment="1">
      <alignment vertical="center" wrapText="1"/>
    </xf>
    <xf numFmtId="4" fontId="13" fillId="0" borderId="32" xfId="38" applyNumberFormat="1" applyFont="1" applyFill="1" applyBorder="1" applyAlignment="1">
      <alignment vertical="center" wrapText="1"/>
    </xf>
    <xf numFmtId="4" fontId="50" fillId="0" borderId="31" xfId="38" applyNumberFormat="1" applyFont="1" applyBorder="1" applyAlignment="1">
      <alignment vertical="center"/>
    </xf>
    <xf numFmtId="4" fontId="50" fillId="0" borderId="13" xfId="38" applyNumberFormat="1" applyFont="1" applyBorder="1" applyAlignment="1">
      <alignment vertical="center"/>
    </xf>
    <xf numFmtId="4" fontId="50" fillId="0" borderId="32" xfId="38" applyNumberFormat="1" applyFont="1" applyBorder="1" applyAlignment="1">
      <alignment vertical="center"/>
    </xf>
    <xf numFmtId="4" fontId="50" fillId="0" borderId="31" xfId="38" applyNumberFormat="1" applyFont="1" applyBorder="1" applyAlignment="1">
      <alignment vertical="center" wrapText="1"/>
    </xf>
    <xf numFmtId="4" fontId="50" fillId="0" borderId="13" xfId="38" applyNumberFormat="1" applyFont="1" applyBorder="1" applyAlignment="1">
      <alignment vertical="center" wrapText="1"/>
    </xf>
    <xf numFmtId="4" fontId="50" fillId="0" borderId="32" xfId="38" applyNumberFormat="1" applyFont="1" applyBorder="1" applyAlignment="1">
      <alignment vertical="center" wrapText="1"/>
    </xf>
    <xf numFmtId="4" fontId="13" fillId="0" borderId="15" xfId="38" applyNumberFormat="1" applyFont="1" applyFill="1" applyBorder="1" applyAlignment="1">
      <alignment vertical="center" wrapText="1"/>
    </xf>
    <xf numFmtId="0" fontId="13" fillId="0" borderId="0" xfId="45" applyFont="1" applyBorder="1" applyAlignment="1">
      <alignment vertical="center"/>
    </xf>
    <xf numFmtId="0" fontId="13" fillId="0" borderId="0" xfId="45" applyFont="1" applyAlignment="1">
      <alignment horizontal="right" vertical="center"/>
    </xf>
    <xf numFmtId="0" fontId="34" fillId="0" borderId="0" xfId="45" applyFont="1" applyAlignment="1">
      <alignment vertical="top"/>
    </xf>
    <xf numFmtId="0" fontId="13" fillId="0" borderId="0" xfId="55" applyFont="1" applyFill="1" applyBorder="1" applyAlignment="1"/>
    <xf numFmtId="0" fontId="13" fillId="0" borderId="12" xfId="55" applyFont="1" applyFill="1" applyBorder="1" applyAlignment="1"/>
    <xf numFmtId="0" fontId="13" fillId="0" borderId="12" xfId="38" applyFont="1" applyFill="1" applyBorder="1" applyAlignment="1">
      <alignment vertical="center"/>
    </xf>
    <xf numFmtId="0" fontId="13" fillId="0" borderId="0" xfId="38" applyFont="1" applyFill="1" applyBorder="1" applyAlignment="1">
      <alignment vertical="center"/>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 fillId="0" borderId="0" xfId="86" applyFill="1" applyProtection="1">
      <protection locked="0"/>
    </xf>
    <xf numFmtId="0" fontId="56" fillId="0" borderId="0" xfId="86" applyFont="1" applyFill="1" applyAlignment="1" applyProtection="1">
      <alignment horizontal="center"/>
      <protection locked="0"/>
    </xf>
    <xf numFmtId="0" fontId="55" fillId="0" borderId="0" xfId="86" applyFont="1" applyFill="1" applyProtection="1">
      <protection locked="0"/>
    </xf>
    <xf numFmtId="0" fontId="1" fillId="0" borderId="0" xfId="86" applyProtection="1"/>
    <xf numFmtId="0" fontId="63" fillId="0" borderId="0" xfId="86" applyFont="1" applyFill="1" applyAlignment="1" applyProtection="1">
      <alignment horizontal="center"/>
      <protection locked="0"/>
    </xf>
    <xf numFmtId="0" fontId="1" fillId="0" borderId="0" xfId="86" applyFill="1" applyAlignment="1" applyProtection="1">
      <alignment horizontal="left" vertical="center"/>
    </xf>
    <xf numFmtId="0" fontId="1" fillId="0" borderId="0" xfId="86" applyFill="1" applyAlignment="1" applyProtection="1">
      <alignment horizontal="center" vertical="center" wrapText="1"/>
    </xf>
    <xf numFmtId="0" fontId="1" fillId="0" borderId="0" xfId="86" applyFill="1" applyBorder="1" applyAlignment="1" applyProtection="1">
      <alignment horizontal="center" vertical="center" wrapText="1"/>
    </xf>
    <xf numFmtId="0" fontId="1" fillId="0" borderId="0" xfId="86" applyFill="1" applyProtection="1"/>
    <xf numFmtId="0" fontId="1" fillId="0" borderId="0" xfId="86" applyFill="1" applyAlignment="1" applyProtection="1">
      <alignment horizontal="left" vertical="center"/>
      <protection locked="0"/>
    </xf>
    <xf numFmtId="0" fontId="1" fillId="0" borderId="16" xfId="86" applyFill="1" applyBorder="1" applyAlignment="1" applyProtection="1">
      <alignment horizontal="center" vertical="center" wrapText="1"/>
    </xf>
    <xf numFmtId="0" fontId="1" fillId="0" borderId="0" xfId="86" applyAlignment="1" applyProtection="1">
      <alignment horizontal="center" vertical="center" wrapText="1"/>
    </xf>
    <xf numFmtId="0" fontId="54" fillId="0" borderId="17" xfId="86" applyFont="1" applyFill="1" applyBorder="1" applyAlignment="1" applyProtection="1">
      <alignment horizontal="center" vertical="center"/>
    </xf>
    <xf numFmtId="0" fontId="54" fillId="0" borderId="18" xfId="86" applyFont="1" applyFill="1" applyBorder="1" applyAlignment="1" applyProtection="1">
      <alignment horizontal="center" vertical="center" wrapText="1"/>
    </xf>
    <xf numFmtId="0" fontId="54" fillId="0" borderId="18" xfId="86" applyFont="1" applyFill="1" applyBorder="1" applyProtection="1"/>
    <xf numFmtId="164" fontId="54" fillId="0" borderId="19" xfId="86" applyNumberFormat="1" applyFont="1" applyFill="1" applyBorder="1" applyAlignment="1" applyProtection="1"/>
    <xf numFmtId="0" fontId="54" fillId="0" borderId="20" xfId="86" applyFont="1" applyFill="1" applyBorder="1" applyAlignment="1" applyProtection="1"/>
    <xf numFmtId="41" fontId="54" fillId="0" borderId="21" xfId="86" applyNumberFormat="1" applyFont="1" applyFill="1" applyBorder="1" applyAlignment="1" applyProtection="1">
      <alignment horizontal="right" vertical="center" wrapText="1"/>
    </xf>
    <xf numFmtId="0" fontId="54" fillId="0" borderId="22" xfId="86" applyFont="1" applyFill="1" applyBorder="1" applyAlignment="1" applyProtection="1">
      <alignment horizontal="center" vertical="center" wrapText="1"/>
    </xf>
    <xf numFmtId="0" fontId="1" fillId="0" borderId="23" xfId="86" applyFill="1" applyBorder="1" applyAlignment="1" applyProtection="1">
      <alignment horizontal="center" vertical="center"/>
    </xf>
    <xf numFmtId="0" fontId="1" fillId="0" borderId="10" xfId="86" applyFill="1" applyBorder="1" applyAlignment="1" applyProtection="1">
      <alignment horizontal="center" vertical="center" wrapText="1"/>
      <protection locked="0"/>
    </xf>
    <xf numFmtId="0" fontId="1" fillId="0" borderId="10" xfId="86" applyFill="1" applyBorder="1" applyAlignment="1" applyProtection="1">
      <alignment horizontal="left" vertical="center" wrapText="1"/>
    </xf>
    <xf numFmtId="164" fontId="1" fillId="0" borderId="10" xfId="86" applyNumberFormat="1" applyFill="1" applyBorder="1" applyAlignment="1" applyProtection="1">
      <alignment horizontal="right" vertical="center" wrapText="1"/>
    </xf>
    <xf numFmtId="4" fontId="46" fillId="0" borderId="10" xfId="88" applyNumberFormat="1" applyFont="1" applyFill="1" applyBorder="1" applyAlignment="1" applyProtection="1">
      <alignment horizontal="right"/>
      <protection locked="0"/>
    </xf>
    <xf numFmtId="41" fontId="1" fillId="0" borderId="11" xfId="86" applyNumberFormat="1" applyFill="1" applyBorder="1" applyAlignment="1" applyProtection="1">
      <alignment horizontal="right" vertical="center" wrapText="1"/>
    </xf>
    <xf numFmtId="0" fontId="1" fillId="0" borderId="24" xfId="86" applyFill="1" applyBorder="1" applyAlignment="1" applyProtection="1">
      <alignment horizontal="center" vertical="center" wrapText="1"/>
    </xf>
    <xf numFmtId="0" fontId="1" fillId="0" borderId="0" xfId="86" applyAlignment="1" applyProtection="1">
      <alignment horizontal="center" vertical="center"/>
    </xf>
    <xf numFmtId="169" fontId="1" fillId="0" borderId="10" xfId="86" applyNumberFormat="1" applyFill="1" applyBorder="1" applyAlignment="1" applyProtection="1">
      <alignment horizontal="right" vertical="center" wrapText="1"/>
      <protection locked="0"/>
    </xf>
    <xf numFmtId="41" fontId="1" fillId="0" borderId="10" xfId="86" applyNumberFormat="1" applyFill="1" applyBorder="1" applyAlignment="1" applyProtection="1">
      <alignment horizontal="right" vertical="center" wrapText="1"/>
    </xf>
    <xf numFmtId="0" fontId="1" fillId="0" borderId="25" xfId="86" applyFill="1" applyBorder="1" applyAlignment="1" applyProtection="1">
      <alignment horizontal="center" vertical="center"/>
    </xf>
    <xf numFmtId="0" fontId="1" fillId="0" borderId="26" xfId="86" applyFill="1" applyBorder="1" applyAlignment="1" applyProtection="1">
      <alignment horizontal="center" vertical="center" wrapText="1"/>
      <protection locked="0"/>
    </xf>
    <xf numFmtId="0" fontId="1" fillId="0" borderId="26" xfId="86" applyFill="1" applyBorder="1" applyAlignment="1" applyProtection="1">
      <alignment horizontal="left" vertical="center" wrapText="1"/>
    </xf>
    <xf numFmtId="164" fontId="1" fillId="0" borderId="26" xfId="86" applyNumberFormat="1" applyFill="1" applyBorder="1" applyAlignment="1" applyProtection="1">
      <alignment horizontal="right" vertical="center" wrapText="1"/>
    </xf>
    <xf numFmtId="169" fontId="1" fillId="0" borderId="26" xfId="86" applyNumberFormat="1" applyFill="1" applyBorder="1" applyAlignment="1" applyProtection="1">
      <alignment horizontal="right" vertical="center" wrapText="1"/>
      <protection locked="0"/>
    </xf>
    <xf numFmtId="41" fontId="1" fillId="0" borderId="26" xfId="86" applyNumberFormat="1" applyFill="1" applyBorder="1" applyAlignment="1" applyProtection="1">
      <alignment horizontal="right" vertical="center" wrapText="1"/>
    </xf>
    <xf numFmtId="0" fontId="1" fillId="0" borderId="27" xfId="86" applyFill="1" applyBorder="1" applyAlignment="1" applyProtection="1">
      <alignment horizontal="center" vertical="center" wrapText="1"/>
    </xf>
    <xf numFmtId="164" fontId="54" fillId="0" borderId="19" xfId="86" applyNumberFormat="1" applyFont="1" applyFill="1" applyBorder="1" applyAlignment="1" applyProtection="1">
      <alignment horizontal="center"/>
    </xf>
    <xf numFmtId="169" fontId="54" fillId="0" borderId="20" xfId="86" applyNumberFormat="1" applyFont="1" applyFill="1" applyBorder="1" applyAlignment="1" applyProtection="1">
      <alignment horizontal="center"/>
    </xf>
    <xf numFmtId="164" fontId="54" fillId="0" borderId="21" xfId="86" applyNumberFormat="1" applyFont="1" applyFill="1" applyBorder="1" applyAlignment="1" applyProtection="1">
      <alignment horizontal="right" vertical="center" wrapText="1"/>
    </xf>
    <xf numFmtId="0" fontId="54" fillId="0" borderId="28" xfId="86" applyFont="1" applyFill="1" applyBorder="1" applyAlignment="1" applyProtection="1">
      <alignment horizontal="center" vertical="center" wrapText="1"/>
    </xf>
    <xf numFmtId="0" fontId="1" fillId="0" borderId="23" xfId="86" applyFont="1" applyFill="1" applyBorder="1" applyAlignment="1" applyProtection="1">
      <alignment horizontal="center" vertical="center"/>
    </xf>
    <xf numFmtId="0" fontId="1" fillId="0" borderId="10" xfId="86" applyFont="1" applyFill="1" applyBorder="1" applyAlignment="1" applyProtection="1">
      <alignment horizontal="center" vertical="center" wrapText="1"/>
      <protection locked="0"/>
    </xf>
    <xf numFmtId="0" fontId="1" fillId="0" borderId="25" xfId="86" applyFont="1" applyFill="1" applyBorder="1" applyAlignment="1" applyProtection="1">
      <alignment horizontal="center" vertical="center"/>
    </xf>
    <xf numFmtId="0" fontId="1" fillId="0" borderId="26" xfId="86" applyFont="1" applyFill="1" applyBorder="1" applyAlignment="1" applyProtection="1">
      <alignment horizontal="center" vertical="center" wrapText="1"/>
      <protection locked="0"/>
    </xf>
    <xf numFmtId="0" fontId="1" fillId="0" borderId="10" xfId="86" applyFont="1" applyFill="1" applyBorder="1" applyAlignment="1" applyProtection="1">
      <alignment horizontal="center" vertical="center" wrapText="1"/>
    </xf>
    <xf numFmtId="165" fontId="1" fillId="0" borderId="10" xfId="86" applyNumberFormat="1" applyFill="1" applyBorder="1" applyAlignment="1" applyProtection="1">
      <alignment horizontal="right" vertical="center" wrapText="1"/>
    </xf>
    <xf numFmtId="164" fontId="1" fillId="0" borderId="10" xfId="86" applyNumberFormat="1" applyFill="1" applyBorder="1" applyAlignment="1" applyProtection="1">
      <alignment horizontal="right" vertical="center" wrapText="1"/>
      <protection locked="0"/>
    </xf>
    <xf numFmtId="164" fontId="1" fillId="0" borderId="26" xfId="86" applyNumberFormat="1" applyFill="1" applyBorder="1" applyAlignment="1" applyProtection="1">
      <alignment horizontal="right" vertical="center" wrapText="1"/>
      <protection locked="0"/>
    </xf>
    <xf numFmtId="164" fontId="54" fillId="0" borderId="29" xfId="86" applyNumberFormat="1" applyFont="1" applyFill="1" applyBorder="1" applyAlignment="1" applyProtection="1">
      <alignment horizontal="right" vertical="center" wrapText="1"/>
    </xf>
    <xf numFmtId="0" fontId="54" fillId="0" borderId="30" xfId="86" applyFont="1" applyFill="1" applyBorder="1" applyAlignment="1" applyProtection="1">
      <alignment horizontal="center" vertical="center" wrapText="1"/>
    </xf>
    <xf numFmtId="0" fontId="54" fillId="0" borderId="20" xfId="86" applyFont="1" applyFill="1" applyBorder="1" applyAlignment="1" applyProtection="1">
      <alignment horizontal="center"/>
    </xf>
    <xf numFmtId="0" fontId="1" fillId="0" borderId="10" xfId="86" applyFill="1" applyBorder="1" applyAlignment="1" applyProtection="1">
      <alignment horizontal="center" vertical="center" wrapText="1"/>
    </xf>
    <xf numFmtId="0" fontId="1" fillId="0" borderId="26" xfId="86" applyFill="1" applyBorder="1" applyAlignment="1" applyProtection="1">
      <alignment horizontal="center" vertical="center" wrapText="1"/>
    </xf>
    <xf numFmtId="0" fontId="54" fillId="0" borderId="17" xfId="86" applyFont="1" applyFill="1" applyBorder="1" applyAlignment="1" applyProtection="1">
      <alignment horizontal="center"/>
    </xf>
    <xf numFmtId="0" fontId="54" fillId="0" borderId="18" xfId="86" applyFont="1" applyFill="1" applyBorder="1" applyAlignment="1" applyProtection="1">
      <alignment horizontal="left" vertical="center" wrapText="1"/>
    </xf>
    <xf numFmtId="0" fontId="1" fillId="0" borderId="23" xfId="86" applyFill="1" applyBorder="1" applyAlignment="1" applyProtection="1">
      <alignment horizontal="center"/>
    </xf>
    <xf numFmtId="164" fontId="54" fillId="0" borderId="26" xfId="86" applyNumberFormat="1" applyFont="1" applyFill="1" applyBorder="1" applyAlignment="1" applyProtection="1">
      <alignment horizontal="right" vertical="center" wrapText="1"/>
    </xf>
    <xf numFmtId="0" fontId="54" fillId="0" borderId="27" xfId="86" applyFont="1" applyFill="1" applyBorder="1" applyAlignment="1" applyProtection="1">
      <alignment horizontal="center" vertical="center" wrapText="1"/>
    </xf>
    <xf numFmtId="0" fontId="54" fillId="0" borderId="17" xfId="86" applyFont="1" applyFill="1" applyBorder="1" applyAlignment="1" applyProtection="1">
      <alignment horizontal="center" vertical="center" wrapText="1"/>
    </xf>
    <xf numFmtId="0" fontId="54" fillId="0" borderId="18" xfId="86" applyFont="1" applyFill="1" applyBorder="1" applyAlignment="1" applyProtection="1">
      <alignment horizontal="center" vertical="center"/>
    </xf>
    <xf numFmtId="164" fontId="54" fillId="0" borderId="19" xfId="86" applyNumberFormat="1" applyFont="1" applyFill="1" applyBorder="1" applyAlignment="1" applyProtection="1">
      <alignment horizontal="center" vertical="center" wrapText="1"/>
    </xf>
    <xf numFmtId="164" fontId="54" fillId="0" borderId="20" xfId="86" applyNumberFormat="1" applyFont="1" applyFill="1" applyBorder="1" applyAlignment="1" applyProtection="1">
      <alignment horizontal="center" vertical="center" wrapText="1"/>
    </xf>
    <xf numFmtId="0" fontId="1" fillId="0" borderId="10" xfId="86" applyFill="1" applyBorder="1" applyAlignment="1" applyProtection="1">
      <alignment horizontal="center" vertical="center"/>
      <protection locked="0"/>
    </xf>
    <xf numFmtId="0" fontId="1" fillId="0" borderId="26" xfId="86" applyFill="1" applyBorder="1" applyAlignment="1" applyProtection="1">
      <alignment horizontal="center" vertical="center"/>
      <protection locked="0"/>
    </xf>
    <xf numFmtId="170" fontId="54" fillId="0" borderId="19" xfId="86" applyNumberFormat="1" applyFont="1" applyFill="1" applyBorder="1" applyAlignment="1" applyProtection="1">
      <alignment vertical="center" wrapText="1"/>
    </xf>
    <xf numFmtId="170" fontId="54" fillId="0" borderId="20" xfId="86" applyNumberFormat="1" applyFont="1" applyFill="1" applyBorder="1" applyAlignment="1" applyProtection="1">
      <alignment vertical="center" wrapText="1"/>
    </xf>
    <xf numFmtId="170" fontId="54" fillId="0" borderId="21" xfId="86" applyNumberFormat="1" applyFont="1" applyFill="1" applyBorder="1" applyAlignment="1" applyProtection="1">
      <alignment horizontal="right" vertical="center" wrapText="1"/>
    </xf>
    <xf numFmtId="0" fontId="1" fillId="0" borderId="10" xfId="86" applyFill="1" applyBorder="1" applyAlignment="1" applyProtection="1">
      <alignment horizontal="center" vertical="center"/>
    </xf>
    <xf numFmtId="170" fontId="1" fillId="0" borderId="31" xfId="86" applyNumberFormat="1" applyFill="1" applyBorder="1" applyAlignment="1" applyProtection="1">
      <alignment vertical="center" wrapText="1"/>
    </xf>
    <xf numFmtId="170" fontId="1" fillId="0" borderId="13" xfId="86" applyNumberFormat="1" applyFill="1" applyBorder="1" applyAlignment="1" applyProtection="1">
      <alignment vertical="center" wrapText="1"/>
    </xf>
    <xf numFmtId="170" fontId="1" fillId="0" borderId="32" xfId="86" applyNumberFormat="1" applyFill="1" applyBorder="1" applyAlignment="1" applyProtection="1">
      <alignment horizontal="right" vertical="center" wrapText="1"/>
    </xf>
    <xf numFmtId="164" fontId="1" fillId="0" borderId="31" xfId="86" applyNumberFormat="1" applyFill="1" applyBorder="1" applyAlignment="1" applyProtection="1">
      <alignment vertical="center" wrapText="1"/>
    </xf>
    <xf numFmtId="164" fontId="1" fillId="0" borderId="13" xfId="86" applyNumberFormat="1" applyFill="1" applyBorder="1" applyAlignment="1" applyProtection="1">
      <alignment vertical="center" wrapText="1"/>
    </xf>
    <xf numFmtId="164" fontId="1" fillId="0" borderId="32" xfId="86" applyNumberFormat="1" applyFill="1" applyBorder="1" applyAlignment="1" applyProtection="1">
      <alignment horizontal="right" vertical="center" wrapText="1"/>
    </xf>
    <xf numFmtId="164" fontId="54" fillId="0" borderId="19" xfId="86" applyNumberFormat="1" applyFont="1" applyFill="1" applyBorder="1" applyAlignment="1" applyProtection="1">
      <alignment vertical="center" wrapText="1"/>
    </xf>
    <xf numFmtId="164" fontId="54" fillId="0" borderId="20" xfId="86" applyNumberFormat="1" applyFont="1" applyFill="1" applyBorder="1" applyAlignment="1" applyProtection="1">
      <alignment vertical="center" wrapText="1"/>
    </xf>
    <xf numFmtId="164" fontId="1" fillId="0" borderId="33" xfId="86" applyNumberFormat="1" applyFill="1" applyBorder="1" applyAlignment="1" applyProtection="1">
      <alignment vertical="center" wrapText="1"/>
    </xf>
    <xf numFmtId="164" fontId="1" fillId="0" borderId="34" xfId="86" applyNumberFormat="1" applyFill="1" applyBorder="1" applyAlignment="1" applyProtection="1">
      <alignment vertical="center" wrapText="1"/>
    </xf>
    <xf numFmtId="164" fontId="1" fillId="0" borderId="35" xfId="86" applyNumberFormat="1" applyFill="1" applyBorder="1" applyAlignment="1" applyProtection="1">
      <alignment horizontal="right" vertical="center" wrapText="1"/>
    </xf>
    <xf numFmtId="0" fontId="1" fillId="0" borderId="26" xfId="86" applyFill="1" applyBorder="1" applyAlignment="1" applyProtection="1">
      <alignment horizontal="center" vertical="center"/>
    </xf>
    <xf numFmtId="164" fontId="54" fillId="0" borderId="36" xfId="86" applyNumberFormat="1" applyFont="1" applyFill="1" applyBorder="1" applyAlignment="1" applyProtection="1">
      <alignment horizontal="right" vertical="center" wrapText="1"/>
    </xf>
    <xf numFmtId="0" fontId="54" fillId="0" borderId="37" xfId="86" applyFont="1" applyFill="1" applyBorder="1" applyAlignment="1" applyProtection="1">
      <alignment horizontal="center" vertical="center" wrapText="1"/>
    </xf>
    <xf numFmtId="165" fontId="54" fillId="0" borderId="36" xfId="86" applyNumberFormat="1" applyFont="1" applyFill="1" applyBorder="1" applyAlignment="1" applyProtection="1">
      <alignment horizontal="right" vertical="center" wrapText="1"/>
    </xf>
    <xf numFmtId="0" fontId="1" fillId="0" borderId="37" xfId="86" applyFill="1" applyBorder="1" applyAlignment="1" applyProtection="1">
      <alignment horizontal="center" vertical="center"/>
    </xf>
    <xf numFmtId="0" fontId="54" fillId="0" borderId="37" xfId="86" applyFont="1" applyFill="1" applyBorder="1" applyAlignment="1" applyProtection="1">
      <alignment horizontal="center" vertical="center"/>
    </xf>
    <xf numFmtId="49" fontId="46" fillId="0" borderId="0" xfId="86" applyNumberFormat="1" applyFont="1" applyFill="1" applyAlignment="1" applyProtection="1">
      <alignment horizontal="left" vertical="top"/>
      <protection locked="0"/>
    </xf>
    <xf numFmtId="0" fontId="1" fillId="0" borderId="0" xfId="86" applyProtection="1">
      <protection locked="0"/>
    </xf>
    <xf numFmtId="0" fontId="46" fillId="0" borderId="0" xfId="86" applyFont="1" applyFill="1" applyAlignment="1" applyProtection="1">
      <alignment horizontal="left" vertical="top"/>
      <protection locked="0"/>
    </xf>
    <xf numFmtId="0" fontId="46" fillId="0" borderId="0" xfId="86" applyFont="1" applyFill="1" applyAlignment="1" applyProtection="1">
      <alignment horizontal="right" vertical="top"/>
      <protection locked="0"/>
    </xf>
    <xf numFmtId="164" fontId="13" fillId="0" borderId="10" xfId="0" applyNumberFormat="1" applyFont="1" applyFill="1" applyBorder="1" applyAlignment="1">
      <alignment vertical="center"/>
    </xf>
    <xf numFmtId="0" fontId="57" fillId="0" borderId="0" xfId="86" applyFont="1" applyFill="1" applyBorder="1" applyAlignment="1" applyProtection="1">
      <alignment horizontal="left" vertical="center" wrapText="1"/>
      <protection locked="0"/>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4" fontId="50" fillId="24" borderId="31" xfId="38" applyNumberFormat="1" applyFont="1" applyFill="1" applyBorder="1" applyAlignment="1">
      <alignment vertical="center"/>
    </xf>
    <xf numFmtId="4" fontId="50" fillId="24" borderId="13" xfId="38" applyNumberFormat="1" applyFont="1" applyFill="1" applyBorder="1" applyAlignment="1">
      <alignment vertical="center"/>
    </xf>
    <xf numFmtId="4" fontId="50" fillId="24" borderId="32" xfId="38" applyNumberFormat="1" applyFont="1" applyFill="1" applyBorder="1" applyAlignment="1">
      <alignment vertical="center"/>
    </xf>
    <xf numFmtId="0" fontId="13" fillId="0" borderId="0" xfId="38" applyFont="1" applyFill="1" applyAlignment="1">
      <alignment horizontal="center" vertical="center"/>
    </xf>
    <xf numFmtId="0" fontId="13" fillId="0" borderId="0" xfId="38" applyFont="1" applyFill="1" applyAlignment="1">
      <alignment horizontal="center"/>
    </xf>
    <xf numFmtId="0" fontId="34" fillId="0" borderId="0" xfId="38" applyFont="1" applyBorder="1" applyAlignment="1">
      <alignment horizontal="left" vertical="center" wrapText="1"/>
    </xf>
    <xf numFmtId="0" fontId="46" fillId="0" borderId="0" xfId="38" applyFont="1" applyFill="1" applyAlignment="1" applyProtection="1">
      <alignment horizontal="right" vertical="center"/>
      <protection locked="0"/>
    </xf>
    <xf numFmtId="0" fontId="38" fillId="0" borderId="0" xfId="0" applyFont="1" applyFill="1" applyAlignment="1">
      <alignment horizontal="right" vertical="center" wrapText="1"/>
    </xf>
    <xf numFmtId="0" fontId="39" fillId="0" borderId="0" xfId="0" applyFont="1" applyFill="1" applyAlignment="1">
      <alignment horizontal="right" wrapText="1"/>
    </xf>
    <xf numFmtId="0" fontId="13" fillId="0" borderId="10"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0" xfId="0" applyFont="1" applyFill="1" applyBorder="1" applyAlignment="1">
      <alignment horizontal="center"/>
    </xf>
    <xf numFmtId="0" fontId="38" fillId="0" borderId="0" xfId="0" applyFont="1" applyFill="1" applyAlignment="1">
      <alignment horizontal="center" vertical="center" wrapText="1"/>
    </xf>
    <xf numFmtId="0" fontId="38" fillId="0" borderId="0" xfId="0" applyFont="1" applyFill="1" applyAlignment="1">
      <alignment horizontal="center"/>
    </xf>
    <xf numFmtId="0" fontId="13" fillId="0" borderId="0" xfId="38" applyFont="1" applyFill="1" applyAlignment="1">
      <alignment horizontal="center" vertical="center"/>
    </xf>
    <xf numFmtId="0" fontId="13" fillId="0" borderId="12" xfId="45" applyFont="1" applyBorder="1" applyAlignment="1">
      <alignment horizontal="center" vertical="center"/>
    </xf>
    <xf numFmtId="0" fontId="34" fillId="0" borderId="15" xfId="0" applyFont="1" applyFill="1" applyBorder="1" applyAlignment="1">
      <alignment horizontal="center" vertical="top"/>
    </xf>
    <xf numFmtId="0" fontId="34" fillId="0" borderId="15" xfId="45" applyFont="1" applyBorder="1" applyAlignment="1">
      <alignment horizontal="center" vertical="top"/>
    </xf>
    <xf numFmtId="0" fontId="13" fillId="0" borderId="12" xfId="44" applyFont="1" applyFill="1" applyBorder="1" applyAlignment="1">
      <alignment horizontal="left"/>
    </xf>
    <xf numFmtId="0" fontId="13" fillId="0" borderId="12" xfId="55" applyFont="1" applyFill="1" applyBorder="1" applyAlignment="1">
      <alignment horizontal="left"/>
    </xf>
    <xf numFmtId="0" fontId="13" fillId="0" borderId="0" xfId="0" applyFont="1" applyFill="1" applyAlignment="1">
      <alignment horizontal="center"/>
    </xf>
    <xf numFmtId="0" fontId="13" fillId="0" borderId="12" xfId="0" applyFont="1" applyFill="1" applyBorder="1" applyAlignment="1">
      <alignment horizontal="center" vertical="center"/>
    </xf>
    <xf numFmtId="0" fontId="13" fillId="0" borderId="3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34" fillId="0" borderId="0" xfId="0" applyFont="1" applyFill="1" applyAlignment="1">
      <alignment horizontal="center" vertical="top"/>
    </xf>
    <xf numFmtId="0" fontId="38" fillId="0" borderId="0" xfId="38" applyFont="1" applyFill="1" applyAlignment="1">
      <alignment horizontal="center" vertical="center" wrapText="1"/>
    </xf>
    <xf numFmtId="0" fontId="38" fillId="0" borderId="0" xfId="38" applyFont="1" applyFill="1" applyAlignment="1">
      <alignment vertical="center" wrapText="1"/>
    </xf>
    <xf numFmtId="0" fontId="38" fillId="0" borderId="0" xfId="38" applyFont="1" applyFill="1" applyAlignment="1">
      <alignment horizontal="center"/>
    </xf>
    <xf numFmtId="0" fontId="38" fillId="0" borderId="0" xfId="38" applyFont="1" applyFill="1" applyAlignment="1">
      <alignment wrapText="1"/>
    </xf>
    <xf numFmtId="4" fontId="50" fillId="0" borderId="31" xfId="38" applyNumberFormat="1" applyFont="1" applyBorder="1" applyAlignment="1">
      <alignment horizontal="center" vertical="center" wrapText="1"/>
    </xf>
    <xf numFmtId="4" fontId="50" fillId="0" borderId="32" xfId="38" applyNumberFormat="1" applyFont="1" applyBorder="1" applyAlignment="1">
      <alignment horizontal="center" vertical="center" wrapText="1"/>
    </xf>
    <xf numFmtId="0" fontId="13" fillId="0" borderId="12" xfId="55" applyFont="1" applyFill="1" applyBorder="1" applyAlignment="1">
      <alignment horizontal="center" vertical="center" wrapText="1"/>
    </xf>
    <xf numFmtId="0" fontId="13" fillId="0" borderId="10" xfId="55" applyFont="1" applyFill="1" applyBorder="1" applyAlignment="1">
      <alignment horizontal="center" vertical="center" wrapText="1"/>
    </xf>
    <xf numFmtId="0" fontId="13" fillId="0" borderId="10" xfId="38" applyFont="1" applyFill="1" applyBorder="1" applyAlignment="1">
      <alignment horizontal="center" vertical="center" wrapText="1"/>
    </xf>
    <xf numFmtId="0" fontId="13" fillId="0" borderId="42" xfId="55" applyFont="1" applyFill="1" applyBorder="1" applyAlignment="1">
      <alignment horizontal="center" vertical="center" wrapText="1"/>
    </xf>
    <xf numFmtId="0" fontId="13" fillId="0" borderId="43" xfId="55" applyFont="1" applyFill="1" applyBorder="1" applyAlignment="1">
      <alignment horizontal="center" vertical="center" wrapText="1"/>
    </xf>
    <xf numFmtId="0" fontId="13" fillId="0" borderId="42" xfId="38" applyFont="1" applyFill="1" applyBorder="1" applyAlignment="1">
      <alignment horizontal="center" vertical="center" wrapText="1"/>
    </xf>
    <xf numFmtId="0" fontId="13" fillId="0" borderId="12" xfId="38" applyFont="1" applyFill="1" applyBorder="1" applyAlignment="1">
      <alignment horizontal="center" vertical="center" wrapText="1"/>
    </xf>
    <xf numFmtId="0" fontId="13" fillId="0" borderId="43" xfId="38" applyFont="1" applyFill="1" applyBorder="1" applyAlignment="1">
      <alignment horizontal="center" vertical="center" wrapText="1"/>
    </xf>
    <xf numFmtId="4" fontId="50" fillId="24" borderId="31" xfId="38" applyNumberFormat="1" applyFont="1" applyFill="1" applyBorder="1" applyAlignment="1">
      <alignment horizontal="center" vertical="center" wrapText="1"/>
    </xf>
    <xf numFmtId="4" fontId="50" fillId="24" borderId="32" xfId="38" applyNumberFormat="1" applyFont="1" applyFill="1" applyBorder="1" applyAlignment="1">
      <alignment horizontal="center" vertical="center" wrapText="1"/>
    </xf>
    <xf numFmtId="0" fontId="41" fillId="0" borderId="14" xfId="38" applyFont="1" applyBorder="1" applyAlignment="1">
      <alignment horizontal="left" vertical="center" wrapText="1"/>
    </xf>
    <xf numFmtId="0" fontId="41" fillId="0" borderId="0" xfId="38" applyFont="1" applyBorder="1" applyAlignment="1">
      <alignment horizontal="left" vertical="center" wrapText="1"/>
    </xf>
    <xf numFmtId="0" fontId="13" fillId="0" borderId="0" xfId="38" applyFont="1" applyFill="1" applyAlignment="1">
      <alignment horizontal="center"/>
    </xf>
    <xf numFmtId="0" fontId="34" fillId="0" borderId="0" xfId="38" applyFont="1" applyFill="1" applyAlignment="1">
      <alignment horizontal="center" vertical="top"/>
    </xf>
    <xf numFmtId="0" fontId="50" fillId="0" borderId="0" xfId="38" applyFont="1" applyFill="1" applyBorder="1" applyAlignment="1">
      <alignment horizontal="left" vertical="center" wrapText="1"/>
    </xf>
    <xf numFmtId="0" fontId="13" fillId="24" borderId="42" xfId="38" applyFont="1" applyFill="1" applyBorder="1" applyAlignment="1">
      <alignment horizontal="center" vertical="center" wrapText="1"/>
    </xf>
    <xf numFmtId="0" fontId="13" fillId="24" borderId="43" xfId="38" applyFont="1" applyFill="1" applyBorder="1" applyAlignment="1">
      <alignment horizontal="center" vertical="center" wrapText="1"/>
    </xf>
    <xf numFmtId="4" fontId="13" fillId="24" borderId="11" xfId="38" applyNumberFormat="1" applyFont="1" applyFill="1" applyBorder="1" applyAlignment="1">
      <alignment vertical="center" wrapText="1"/>
    </xf>
    <xf numFmtId="0" fontId="34" fillId="0" borderId="0" xfId="38" applyFont="1" applyBorder="1" applyAlignment="1">
      <alignment horizontal="left" vertical="center" wrapText="1"/>
    </xf>
    <xf numFmtId="49" fontId="50" fillId="0" borderId="0" xfId="38" applyNumberFormat="1" applyFont="1" applyFill="1" applyBorder="1" applyAlignment="1">
      <alignment horizontal="left" vertical="center"/>
    </xf>
    <xf numFmtId="0" fontId="54" fillId="0" borderId="38" xfId="86" applyFont="1" applyFill="1" applyBorder="1" applyAlignment="1" applyProtection="1">
      <alignment horizontal="left" vertical="center" wrapText="1"/>
    </xf>
    <xf numFmtId="0" fontId="54" fillId="0" borderId="36" xfId="86" applyFont="1" applyFill="1" applyBorder="1" applyAlignment="1" applyProtection="1">
      <alignment horizontal="left" vertical="center" wrapText="1"/>
    </xf>
    <xf numFmtId="0" fontId="54" fillId="0" borderId="25" xfId="86" applyFont="1" applyFill="1" applyBorder="1" applyAlignment="1" applyProtection="1">
      <alignment horizontal="left"/>
    </xf>
    <xf numFmtId="0" fontId="54" fillId="0" borderId="26" xfId="86" applyFont="1" applyFill="1" applyBorder="1" applyAlignment="1" applyProtection="1">
      <alignment horizontal="left"/>
    </xf>
    <xf numFmtId="0" fontId="54" fillId="0" borderId="39" xfId="86" applyFont="1" applyFill="1" applyBorder="1" applyAlignment="1" applyProtection="1">
      <alignment horizontal="center" vertical="center"/>
    </xf>
    <xf numFmtId="0" fontId="54" fillId="0" borderId="40" xfId="86" applyFont="1" applyFill="1" applyBorder="1" applyAlignment="1" applyProtection="1">
      <alignment horizontal="center" vertical="center"/>
    </xf>
    <xf numFmtId="0" fontId="54" fillId="0" borderId="41" xfId="86" applyFont="1" applyFill="1" applyBorder="1" applyAlignment="1" applyProtection="1">
      <alignment horizontal="center" vertical="center"/>
    </xf>
    <xf numFmtId="0" fontId="54" fillId="0" borderId="38" xfId="86" applyFont="1" applyFill="1" applyBorder="1" applyAlignment="1" applyProtection="1">
      <alignment horizontal="left"/>
    </xf>
    <xf numFmtId="0" fontId="54" fillId="0" borderId="36" xfId="86" applyFont="1" applyFill="1" applyBorder="1" applyAlignment="1" applyProtection="1">
      <alignment horizontal="left"/>
    </xf>
    <xf numFmtId="0" fontId="54" fillId="0" borderId="38" xfId="86" applyFont="1" applyFill="1" applyBorder="1" applyAlignment="1" applyProtection="1">
      <alignment horizontal="left" vertical="center"/>
    </xf>
    <xf numFmtId="0" fontId="54" fillId="0" borderId="36" xfId="86" applyFont="1" applyFill="1" applyBorder="1" applyAlignment="1" applyProtection="1">
      <alignment horizontal="left" vertical="center"/>
    </xf>
    <xf numFmtId="0" fontId="1" fillId="0" borderId="0" xfId="86" applyAlignment="1" applyProtection="1">
      <alignment horizontal="center"/>
    </xf>
    <xf numFmtId="0" fontId="1" fillId="0" borderId="39" xfId="86" applyFill="1" applyBorder="1" applyAlignment="1" applyProtection="1">
      <alignment horizontal="center" vertical="center"/>
    </xf>
    <xf numFmtId="0" fontId="1" fillId="0" borderId="40" xfId="86" applyFill="1" applyBorder="1" applyAlignment="1" applyProtection="1">
      <alignment horizontal="center" vertical="center"/>
    </xf>
    <xf numFmtId="0" fontId="1" fillId="0" borderId="41" xfId="86" applyFill="1" applyBorder="1" applyAlignment="1" applyProtection="1">
      <alignment horizontal="center" vertical="center"/>
    </xf>
    <xf numFmtId="0" fontId="54" fillId="0" borderId="29" xfId="86" applyFont="1" applyFill="1" applyBorder="1" applyAlignment="1" applyProtection="1">
      <alignment horizontal="left"/>
    </xf>
    <xf numFmtId="0" fontId="1" fillId="0" borderId="39" xfId="86" applyFill="1" applyBorder="1" applyAlignment="1" applyProtection="1">
      <alignment horizontal="center"/>
    </xf>
    <xf numFmtId="0" fontId="1" fillId="0" borderId="40" xfId="86" applyFill="1" applyBorder="1" applyAlignment="1" applyProtection="1">
      <alignment horizontal="center"/>
    </xf>
    <xf numFmtId="0" fontId="1" fillId="0" borderId="41" xfId="86" applyFill="1" applyBorder="1" applyAlignment="1" applyProtection="1">
      <alignment horizontal="center"/>
    </xf>
    <xf numFmtId="0" fontId="55" fillId="0" borderId="0" xfId="86" applyFont="1" applyFill="1" applyAlignment="1" applyProtection="1">
      <alignment horizontal="center" vertical="center"/>
      <protection locked="0"/>
    </xf>
    <xf numFmtId="0" fontId="46" fillId="0" borderId="0" xfId="86" applyFont="1" applyFill="1" applyBorder="1" applyAlignment="1" applyProtection="1">
      <alignment horizontal="right" vertical="center" wrapText="1"/>
      <protection locked="0"/>
    </xf>
    <xf numFmtId="0" fontId="46" fillId="0" borderId="0" xfId="86" applyFont="1" applyFill="1" applyAlignment="1" applyProtection="1">
      <alignment horizontal="right" vertical="center"/>
      <protection locked="0"/>
    </xf>
    <xf numFmtId="168" fontId="64" fillId="0" borderId="0" xfId="87" applyNumberFormat="1" applyFont="1" applyFill="1" applyAlignment="1" applyProtection="1">
      <alignment horizontal="right" vertical="center"/>
      <protection locked="0"/>
    </xf>
    <xf numFmtId="0" fontId="1" fillId="0" borderId="0" xfId="86" applyFill="1" applyAlignment="1" applyProtection="1">
      <alignment horizontal="center" vertical="center" wrapText="1"/>
    </xf>
    <xf numFmtId="0" fontId="57" fillId="0" borderId="0" xfId="86" applyFont="1" applyFill="1" applyBorder="1" applyAlignment="1" applyProtection="1">
      <alignment horizontal="left" vertical="center" wrapText="1"/>
      <protection locked="0"/>
    </xf>
  </cellXfs>
  <cellStyles count="8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0" xfId="62"/>
    <cellStyle name="Обычный 11" xfId="65"/>
    <cellStyle name="Обычный 12" xfId="68"/>
    <cellStyle name="Обычный 12 2" xfId="36"/>
    <cellStyle name="Обычный 13" xfId="71"/>
    <cellStyle name="Обычный 14" xfId="74"/>
    <cellStyle name="Обычный 15" xfId="77"/>
    <cellStyle name="Обычный 16" xfId="80"/>
    <cellStyle name="Обычный 17" xfId="83"/>
    <cellStyle name="Обычный 18" xfId="86"/>
    <cellStyle name="Обычный 2" xfId="37"/>
    <cellStyle name="Обычный 2 10" xfId="81"/>
    <cellStyle name="Обычный 2 11" xfId="84"/>
    <cellStyle name="Обычный 2 12" xfId="87"/>
    <cellStyle name="Обычный 2 2" xfId="57"/>
    <cellStyle name="Обычный 2 3" xfId="60"/>
    <cellStyle name="Обычный 2 4" xfId="63"/>
    <cellStyle name="Обычный 2 5" xfId="66"/>
    <cellStyle name="Обычный 2 6" xfId="69"/>
    <cellStyle name="Обычный 2 7" xfId="72"/>
    <cellStyle name="Обычный 2 8" xfId="75"/>
    <cellStyle name="Обычный 2 9" xfId="78"/>
    <cellStyle name="Обычный 3" xfId="38"/>
    <cellStyle name="Обычный 3 2 2 2" xfId="39"/>
    <cellStyle name="Обычный 3 2 2 2 2 10" xfId="58"/>
    <cellStyle name="Обычный 3 2 2 2 2 10 10" xfId="85"/>
    <cellStyle name="Обычный 3 2 2 2 2 10 11" xfId="88"/>
    <cellStyle name="Обычный 3 2 2 2 2 10 2" xfId="61"/>
    <cellStyle name="Обычный 3 2 2 2 2 10 3" xfId="64"/>
    <cellStyle name="Обычный 3 2 2 2 2 10 4" xfId="67"/>
    <cellStyle name="Обычный 3 2 2 2 2 10 5" xfId="70"/>
    <cellStyle name="Обычный 3 2 2 2 2 10 6" xfId="73"/>
    <cellStyle name="Обычный 3 2 2 2 2 10 7" xfId="76"/>
    <cellStyle name="Обычный 3 2 2 2 2 10 8" xfId="79"/>
    <cellStyle name="Обычный 3 2 2 2 2 10 9" xfId="82"/>
    <cellStyle name="Обычный 4" xfId="40"/>
    <cellStyle name="Обычный 4 2" xfId="41"/>
    <cellStyle name="Обычный 5" xfId="42"/>
    <cellStyle name="Обычный 6" xfId="43"/>
    <cellStyle name="Обычный 6 2" xfId="44"/>
    <cellStyle name="Обычный 6 2 2" xfId="55"/>
    <cellStyle name="Обычный 7" xfId="45"/>
    <cellStyle name="Обычный 8" xfId="56"/>
    <cellStyle name="Обычный 9" xfId="59"/>
    <cellStyle name="Плохой" xfId="46" builtinId="27" customBuiltin="1"/>
    <cellStyle name="Пояснение" xfId="47" builtinId="53" customBuiltin="1"/>
    <cellStyle name="Примечание" xfId="48" builtinId="10" customBuiltin="1"/>
    <cellStyle name="Связанная ячейка" xfId="49" builtinId="24" customBuiltin="1"/>
    <cellStyle name="Текст предупреждения" xfId="50" builtinId="11" customBuiltin="1"/>
    <cellStyle name="Финансовый 2" xfId="51"/>
    <cellStyle name="Финансовый 2 2 2 2 2" xfId="52"/>
    <cellStyle name="Финансовый 3" xfId="53"/>
    <cellStyle name="Хороший" xfId="54" builtinId="26" customBuiltin="1"/>
  </cellStyles>
  <dxfs count="27">
    <dxf>
      <font>
        <color theme="0"/>
      </font>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16</xdr:col>
      <xdr:colOff>381000</xdr:colOff>
      <xdr:row>7</xdr:row>
      <xdr:rowOff>21771</xdr:rowOff>
    </xdr:from>
    <xdr:to>
      <xdr:col>18</xdr:col>
      <xdr:colOff>45720</xdr:colOff>
      <xdr:row>9</xdr:row>
      <xdr:rowOff>157546</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230600" y="1948542"/>
          <a:ext cx="1036320" cy="59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84415</xdr:colOff>
      <xdr:row>45</xdr:row>
      <xdr:rowOff>457531</xdr:rowOff>
    </xdr:from>
    <xdr:to>
      <xdr:col>3</xdr:col>
      <xdr:colOff>1632363</xdr:colOff>
      <xdr:row>47</xdr:row>
      <xdr:rowOff>126341</xdr:rowOff>
    </xdr:to>
    <xdr:pic>
      <xdr:nvPicPr>
        <xdr:cNvPr id="3" name="Рисунок 2" descr="Подпись"/>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6495" t="18973" r="16216" b="39932"/>
        <a:stretch>
          <a:fillRect/>
        </a:stretch>
      </xdr:blipFill>
      <xdr:spPr bwMode="auto">
        <a:xfrm>
          <a:off x="4001095" y="16573831"/>
          <a:ext cx="1547948" cy="606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0</xdr:colOff>
          <xdr:row>44</xdr:row>
          <xdr:rowOff>171450</xdr:rowOff>
        </xdr:from>
        <xdr:to>
          <xdr:col>3</xdr:col>
          <xdr:colOff>542925</xdr:colOff>
          <xdr:row>46</xdr:row>
          <xdr:rowOff>247650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9525</xdr:colOff>
          <xdr:row>1</xdr:row>
          <xdr:rowOff>9525</xdr:rowOff>
        </xdr:from>
        <xdr:to>
          <xdr:col>14</xdr:col>
          <xdr:colOff>9525</xdr:colOff>
          <xdr:row>3</xdr:row>
          <xdr:rowOff>76200</xdr:rowOff>
        </xdr:to>
        <xdr:sp macro="" textlink="">
          <xdr:nvSpPr>
            <xdr:cNvPr id="21505" name="Button 1" hidden="1">
              <a:extLst>
                <a:ext uri="{63B3BB69-23CF-44E3-9099-C40C66FF867C}">
                  <a14:compatExt spid="_x0000_s21505"/>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Скрытие пустых строк</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4</xdr:row>
          <xdr:rowOff>9525</xdr:rowOff>
        </xdr:from>
        <xdr:to>
          <xdr:col>14</xdr:col>
          <xdr:colOff>0</xdr:colOff>
          <xdr:row>5</xdr:row>
          <xdr:rowOff>0</xdr:rowOff>
        </xdr:to>
        <xdr:sp macro="" textlink="">
          <xdr:nvSpPr>
            <xdr:cNvPr id="21506" name="Button 2" hidden="1">
              <a:extLst>
                <a:ext uri="{63B3BB69-23CF-44E3-9099-C40C66FF867C}">
                  <a14:compatExt spid="_x0000_s21506"/>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Отображение скрытых строк</a:t>
              </a:r>
            </a:p>
          </xdr:txBody>
        </xdr:sp>
        <xdr:clientData fPrintsWithSheet="0"/>
      </xdr:twoCellAnchor>
    </mc:Choice>
    <mc:Fallback/>
  </mc:AlternateContent>
  <xdr:twoCellAnchor>
    <xdr:from>
      <xdr:col>5</xdr:col>
      <xdr:colOff>274320</xdr:colOff>
      <xdr:row>1</xdr:row>
      <xdr:rowOff>182880</xdr:rowOff>
    </xdr:from>
    <xdr:to>
      <xdr:col>5</xdr:col>
      <xdr:colOff>1310640</xdr:colOff>
      <xdr:row>4</xdr:row>
      <xdr:rowOff>219595</xdr:rowOff>
    </xdr:to>
    <xdr:pic>
      <xdr:nvPicPr>
        <xdr:cNvPr id="6" name="Рисунок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9440" y="365760"/>
          <a:ext cx="1036320" cy="59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pb00719/AppData/Local/Temp/002-55-2-03.31-0006_&#1059;&#1053;&#1062;%20&#1086;&#1090;%2029.08.2016%20(00437D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pb00719/AppData/Local/Temp/000-52-1-01.31-0033_&#1059;&#1053;&#1062;%20(00403D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pb00719/AppData/Local/Temp/&#1059;&#1053;&#1062;%20_000-51-2-01.12-0023%20(&#1057;&#1080;&#1085;&#1077;&#1075;&#1072;)%20(004044E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pb00719/AppData/Local/Temp/&#1059;&#1053;&#1062;%20_%20%20000-55-2-01.12-0026%20(&#1057;&#1099;&#1082;&#1090;&#1099;&#1074;&#1082;&#1072;&#1088;%20-%20&#1050;&#1088;&#1072;&#1089;&#1085;&#1086;&#1079;&#1072;&#1090;&#1072;&#1103;)...%20(00415A7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komi1474/Desktop/&#1048;&#1085;&#1090;&#1077;&#1088;&#1087;&#1086;&#1083;&#1103;&#1094;&#1080;&#1103;_&#1082;&#1072;&#1082;_&#1092;&#1091;&#1085;&#1082;&#1094;&#1080;&#1103;.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002-55-2-03.31-0006_УНЦ от 29"/>
    </sheetNames>
    <definedNames>
      <definedName name="Расчет_стоимости_Кнопка1_Щелчок"/>
      <definedName name="Расчет_стоимости_Кнопка2_Щелчок"/>
    </definedNames>
    <sheetDataSet>
      <sheetData sheetId="0"/>
      <sheetData sheetId="1">
        <row r="2">
          <cell r="A2" t="str">
            <v>Архэнерго</v>
          </cell>
          <cell r="C2" t="str">
            <v>Строительство</v>
          </cell>
          <cell r="E2">
            <v>2016</v>
          </cell>
          <cell r="F2">
            <v>1.07</v>
          </cell>
        </row>
        <row r="3">
          <cell r="A3" t="str">
            <v>Вологдаэнерго</v>
          </cell>
          <cell r="C3" t="str">
            <v>Реконструкция</v>
          </cell>
          <cell r="E3">
            <v>2017</v>
          </cell>
          <cell r="F3">
            <v>1.1320600000000001</v>
          </cell>
        </row>
        <row r="4">
          <cell r="A4" t="str">
            <v>Карелэнерго</v>
          </cell>
          <cell r="E4">
            <v>2018</v>
          </cell>
          <cell r="F4">
            <v>1.1943233</v>
          </cell>
        </row>
        <row r="5">
          <cell r="A5" t="str">
            <v>Колэнерго</v>
          </cell>
          <cell r="E5">
            <v>2019</v>
          </cell>
          <cell r="F5">
            <v>1.2504564950999999</v>
          </cell>
        </row>
        <row r="6">
          <cell r="A6" t="str">
            <v>Комиэнерго</v>
          </cell>
          <cell r="E6">
            <v>2020</v>
          </cell>
          <cell r="F6">
            <v>1.2992242984088997</v>
          </cell>
        </row>
        <row r="7">
          <cell r="A7" t="str">
            <v>Новгородэнерго</v>
          </cell>
          <cell r="E7">
            <v>2021</v>
          </cell>
          <cell r="F7">
            <v>1.3511932703452558</v>
          </cell>
        </row>
        <row r="8">
          <cell r="A8" t="str">
            <v>Псковэнерго</v>
          </cell>
          <cell r="E8">
            <v>2022</v>
          </cell>
          <cell r="F8">
            <v>1.3971338415369945</v>
          </cell>
        </row>
      </sheetData>
      <sheetData sheetId="2">
        <row r="2">
          <cell r="A2" t="str">
            <v>В1-01</v>
          </cell>
          <cell r="B2" t="str">
            <v>Ячейка выключателя 35 кВ</v>
          </cell>
          <cell r="C2">
            <v>5010</v>
          </cell>
          <cell r="D2" t="str">
            <v>тыс. руб.</v>
          </cell>
          <cell r="E2" t="str">
            <v>С1-1-1</v>
          </cell>
          <cell r="F2" t="str">
            <v>П2-01</v>
          </cell>
          <cell r="K2">
            <v>0</v>
          </cell>
          <cell r="L2">
            <v>5</v>
          </cell>
          <cell r="M2">
            <v>10</v>
          </cell>
          <cell r="N2">
            <v>20</v>
          </cell>
          <cell r="O2">
            <v>30</v>
          </cell>
          <cell r="P2">
            <v>40</v>
          </cell>
          <cell r="Q2">
            <v>50</v>
          </cell>
          <cell r="R2">
            <v>60</v>
          </cell>
          <cell r="S2">
            <v>100</v>
          </cell>
          <cell r="T2">
            <v>150</v>
          </cell>
          <cell r="U2">
            <v>250</v>
          </cell>
          <cell r="V2">
            <v>350</v>
          </cell>
          <cell r="W2">
            <v>450</v>
          </cell>
        </row>
        <row r="3">
          <cell r="A3" t="str">
            <v>В1-02</v>
          </cell>
          <cell r="B3" t="str">
            <v>Ячейка выключателя 110 кВ</v>
          </cell>
          <cell r="C3">
            <v>16543</v>
          </cell>
          <cell r="D3" t="str">
            <v>тыс. руб.</v>
          </cell>
          <cell r="E3" t="str">
            <v>С1-1-2</v>
          </cell>
          <cell r="F3" t="str">
            <v>П2-02</v>
          </cell>
          <cell r="J3">
            <v>10</v>
          </cell>
          <cell r="K3">
            <v>0</v>
          </cell>
          <cell r="L3">
            <v>510</v>
          </cell>
          <cell r="M3">
            <v>2108</v>
          </cell>
          <cell r="N3">
            <v>5304</v>
          </cell>
          <cell r="O3">
            <v>8500</v>
          </cell>
          <cell r="P3">
            <v>11696</v>
          </cell>
          <cell r="Q3">
            <v>14892</v>
          </cell>
          <cell r="R3">
            <v>18088</v>
          </cell>
          <cell r="S3">
            <v>30872</v>
          </cell>
          <cell r="T3">
            <v>46852</v>
          </cell>
          <cell r="U3">
            <v>78812</v>
          </cell>
          <cell r="V3">
            <v>110772</v>
          </cell>
          <cell r="W3">
            <v>142732</v>
          </cell>
        </row>
        <row r="4">
          <cell r="A4" t="str">
            <v>В1-03</v>
          </cell>
          <cell r="B4" t="str">
            <v>Ячейка выключателя 220 кВ</v>
          </cell>
          <cell r="C4">
            <v>28880</v>
          </cell>
          <cell r="D4" t="str">
            <v>тыс. руб.</v>
          </cell>
          <cell r="E4" t="str">
            <v>С1-1-3</v>
          </cell>
          <cell r="F4" t="str">
            <v>П2-02</v>
          </cell>
          <cell r="J4">
            <v>35</v>
          </cell>
          <cell r="K4">
            <v>0</v>
          </cell>
          <cell r="L4">
            <v>3000</v>
          </cell>
          <cell r="M4">
            <v>5700</v>
          </cell>
          <cell r="N4">
            <v>13642</v>
          </cell>
          <cell r="O4">
            <v>18354.5</v>
          </cell>
          <cell r="P4">
            <v>23067</v>
          </cell>
          <cell r="Q4">
            <v>25882</v>
          </cell>
          <cell r="R4">
            <v>28697</v>
          </cell>
          <cell r="S4">
            <v>39957</v>
          </cell>
          <cell r="T4">
            <v>54032</v>
          </cell>
          <cell r="U4">
            <v>82182</v>
          </cell>
          <cell r="V4">
            <v>110332</v>
          </cell>
          <cell r="W4">
            <v>138482</v>
          </cell>
        </row>
        <row r="5">
          <cell r="A5" t="str">
            <v>В2-01</v>
          </cell>
          <cell r="B5" t="str">
            <v>Ячейка выключателя 10 (6) кВ</v>
          </cell>
          <cell r="C5">
            <v>1660</v>
          </cell>
          <cell r="D5" t="str">
            <v>тыс. руб.</v>
          </cell>
          <cell r="J5">
            <v>110</v>
          </cell>
          <cell r="K5">
            <v>0</v>
          </cell>
          <cell r="L5">
            <v>3222</v>
          </cell>
          <cell r="M5">
            <v>5000</v>
          </cell>
          <cell r="N5">
            <v>13000</v>
          </cell>
          <cell r="O5">
            <v>21000</v>
          </cell>
          <cell r="P5">
            <v>39097</v>
          </cell>
          <cell r="Q5">
            <v>57194</v>
          </cell>
          <cell r="R5">
            <v>60240.800000000003</v>
          </cell>
          <cell r="S5">
            <v>72428</v>
          </cell>
          <cell r="T5">
            <v>85553</v>
          </cell>
          <cell r="U5">
            <v>111803</v>
          </cell>
          <cell r="V5">
            <v>138053</v>
          </cell>
          <cell r="W5">
            <v>164303</v>
          </cell>
        </row>
        <row r="6">
          <cell r="A6" t="str">
            <v>В2-02</v>
          </cell>
          <cell r="B6" t="str">
            <v>Ячейка выключателя 20 кВ</v>
          </cell>
          <cell r="C6">
            <v>2915</v>
          </cell>
          <cell r="D6" t="str">
            <v>тыс. руб.</v>
          </cell>
          <cell r="J6">
            <v>220</v>
          </cell>
          <cell r="K6">
            <v>0</v>
          </cell>
          <cell r="L6">
            <v>19804</v>
          </cell>
          <cell r="M6">
            <v>33600</v>
          </cell>
          <cell r="N6">
            <v>42529.5</v>
          </cell>
          <cell r="O6">
            <v>51459</v>
          </cell>
          <cell r="P6">
            <v>55380.5</v>
          </cell>
          <cell r="Q6">
            <v>59302</v>
          </cell>
          <cell r="R6">
            <v>63614</v>
          </cell>
          <cell r="S6">
            <v>80862</v>
          </cell>
          <cell r="T6">
            <v>99996</v>
          </cell>
          <cell r="U6">
            <v>125298</v>
          </cell>
          <cell r="V6">
            <v>175417</v>
          </cell>
          <cell r="W6">
            <v>225537</v>
          </cell>
        </row>
        <row r="7">
          <cell r="A7" t="str">
            <v>Т1-01-1</v>
          </cell>
          <cell r="B7" t="str">
            <v>Ячейка трансформатора Т 35/НН, 6,3 МВА</v>
          </cell>
          <cell r="C7">
            <v>9953</v>
          </cell>
          <cell r="D7" t="str">
            <v>тыс. руб.</v>
          </cell>
          <cell r="E7" t="str">
            <v>С1-2-1</v>
          </cell>
          <cell r="F7" t="str">
            <v>П2-06</v>
          </cell>
        </row>
        <row r="8">
          <cell r="A8" t="str">
            <v>Т1-01-2</v>
          </cell>
          <cell r="B8" t="str">
            <v>Ячейка трансформатора Т 110/НН, 6,3 МВА</v>
          </cell>
          <cell r="C8">
            <v>17364</v>
          </cell>
          <cell r="D8" t="str">
            <v>тыс. руб.</v>
          </cell>
          <cell r="E8" t="str">
            <v>С1-2-2</v>
          </cell>
          <cell r="F8" t="str">
            <v>П2-07</v>
          </cell>
        </row>
        <row r="9">
          <cell r="A9" t="str">
            <v>Т1-01-3</v>
          </cell>
          <cell r="B9" t="str">
            <v>Ячейка трансформатора Т 110/35/НН, 6,3 МВА</v>
          </cell>
          <cell r="C9">
            <v>19037</v>
          </cell>
          <cell r="D9" t="str">
            <v>тыс. руб.</v>
          </cell>
          <cell r="E9" t="str">
            <v>С1-2-2</v>
          </cell>
          <cell r="F9" t="str">
            <v>П2-07</v>
          </cell>
        </row>
        <row r="10">
          <cell r="A10" t="str">
            <v>Т1-02-1</v>
          </cell>
          <cell r="B10" t="str">
            <v>Ячейка трансформатора Т 35/НН, 10 МВА</v>
          </cell>
          <cell r="C10">
            <v>15989</v>
          </cell>
          <cell r="D10" t="str">
            <v>тыс. руб.</v>
          </cell>
          <cell r="E10" t="str">
            <v>С1-2-1</v>
          </cell>
          <cell r="F10" t="str">
            <v>П2-06</v>
          </cell>
        </row>
        <row r="11">
          <cell r="A11" t="str">
            <v>Т1-02-2</v>
          </cell>
          <cell r="B11" t="str">
            <v>Ячейка трансформатора Т 110/НН, 10 МВА</v>
          </cell>
          <cell r="C11">
            <v>18527</v>
          </cell>
          <cell r="D11" t="str">
            <v>тыс. руб.</v>
          </cell>
          <cell r="E11" t="str">
            <v>С1-2-2</v>
          </cell>
          <cell r="F11" t="str">
            <v>П2-07</v>
          </cell>
        </row>
        <row r="12">
          <cell r="A12" t="str">
            <v>Т1-02-3</v>
          </cell>
          <cell r="B12" t="str">
            <v>Ячейка трансформатора Т 110/35/НН, 10 МВА</v>
          </cell>
          <cell r="C12">
            <v>21277</v>
          </cell>
          <cell r="D12" t="str">
            <v>тыс. руб.</v>
          </cell>
          <cell r="E12" t="str">
            <v>С1-2-2</v>
          </cell>
          <cell r="F12" t="str">
            <v>П2-07</v>
          </cell>
        </row>
        <row r="13">
          <cell r="A13" t="str">
            <v>Т1-03-1</v>
          </cell>
          <cell r="B13" t="str">
            <v>Ячейка трансформатора Т 35/НН, 16 МВА</v>
          </cell>
          <cell r="C13">
            <v>18576</v>
          </cell>
          <cell r="D13" t="str">
            <v>тыс. руб.</v>
          </cell>
          <cell r="E13" t="str">
            <v>С1-2-1</v>
          </cell>
          <cell r="F13" t="str">
            <v>П2-06</v>
          </cell>
        </row>
        <row r="14">
          <cell r="A14" t="str">
            <v>Т1-03-2</v>
          </cell>
          <cell r="B14" t="str">
            <v>Ячейка трансформатора Т 110/НН, 16 МВА</v>
          </cell>
          <cell r="C14">
            <v>20766</v>
          </cell>
          <cell r="D14" t="str">
            <v>тыс. руб.</v>
          </cell>
          <cell r="E14" t="str">
            <v>С1-2-2</v>
          </cell>
          <cell r="F14" t="str">
            <v>П2-07</v>
          </cell>
        </row>
        <row r="15">
          <cell r="A15" t="str">
            <v>Т1-03-3</v>
          </cell>
          <cell r="B15" t="str">
            <v>Ячейка трансформатора Т 110/35/НН, 16 МВА</v>
          </cell>
          <cell r="C15">
            <v>25134</v>
          </cell>
          <cell r="D15" t="str">
            <v>тыс. руб.</v>
          </cell>
          <cell r="E15" t="str">
            <v>С1-2-2</v>
          </cell>
          <cell r="F15" t="str">
            <v>П2-07</v>
          </cell>
        </row>
        <row r="16">
          <cell r="A16" t="str">
            <v>Т1-04-1</v>
          </cell>
          <cell r="B16" t="str">
            <v>Ячейка трансформатора Т 35/НН, 25 МВА</v>
          </cell>
          <cell r="C16">
            <v>26121</v>
          </cell>
          <cell r="D16" t="str">
            <v>тыс. руб.</v>
          </cell>
          <cell r="E16" t="str">
            <v>С1-2-1</v>
          </cell>
          <cell r="F16" t="str">
            <v>П2-06</v>
          </cell>
        </row>
        <row r="17">
          <cell r="A17" t="str">
            <v>Т1-04-2</v>
          </cell>
          <cell r="B17" t="str">
            <v>Ячейка трансформатора Т 110/НН, 25 МВА</v>
          </cell>
          <cell r="C17">
            <v>23512</v>
          </cell>
          <cell r="D17" t="str">
            <v>тыс. руб.</v>
          </cell>
          <cell r="E17" t="str">
            <v>С1-2-2</v>
          </cell>
          <cell r="F17" t="str">
            <v>П2-07</v>
          </cell>
        </row>
        <row r="18">
          <cell r="A18" t="str">
            <v>Т1-04-3</v>
          </cell>
          <cell r="B18" t="str">
            <v>Ячейка трансформатора Т 110/35/НН, 25 МВА</v>
          </cell>
          <cell r="C18">
            <v>32224</v>
          </cell>
          <cell r="D18" t="str">
            <v>тыс. руб.</v>
          </cell>
          <cell r="E18" t="str">
            <v>С1-2-2</v>
          </cell>
          <cell r="F18" t="str">
            <v>П2-07</v>
          </cell>
        </row>
        <row r="19">
          <cell r="A19" t="str">
            <v>Т1-04-4</v>
          </cell>
          <cell r="B19" t="str">
            <v>Ячейка трансформатора Т 220/НН, 25 МВА</v>
          </cell>
          <cell r="C19">
            <v>39123</v>
          </cell>
          <cell r="D19" t="str">
            <v>тыс. руб.</v>
          </cell>
          <cell r="E19" t="str">
            <v>С1-2-3</v>
          </cell>
          <cell r="F19" t="str">
            <v>П2-07</v>
          </cell>
        </row>
        <row r="20">
          <cell r="A20" t="str">
            <v>Т1-04-5</v>
          </cell>
          <cell r="B20" t="str">
            <v>Ячейка трансформатора Т 220/35/НН, 25 МВА</v>
          </cell>
          <cell r="C20">
            <v>42935</v>
          </cell>
          <cell r="D20" t="str">
            <v>тыс. руб.</v>
          </cell>
          <cell r="E20" t="str">
            <v>С1-2-3</v>
          </cell>
          <cell r="F20" t="str">
            <v>П2-07</v>
          </cell>
        </row>
        <row r="21">
          <cell r="A21" t="str">
            <v>Т1-05-1</v>
          </cell>
          <cell r="B21" t="str">
            <v>Ячейка трансформатора Т 35/НН, 40 МВА</v>
          </cell>
          <cell r="C21">
            <v>30614</v>
          </cell>
          <cell r="D21" t="str">
            <v>тыс. руб.</v>
          </cell>
          <cell r="E21" t="str">
            <v>С1-2-1</v>
          </cell>
          <cell r="F21" t="str">
            <v>П2-06</v>
          </cell>
        </row>
        <row r="22">
          <cell r="A22" t="str">
            <v>Т1-05-2</v>
          </cell>
          <cell r="B22" t="str">
            <v>Ячейка трансформатора Т 110/НН, 40 МВА</v>
          </cell>
          <cell r="C22">
            <v>31722</v>
          </cell>
          <cell r="D22" t="str">
            <v>тыс. руб.</v>
          </cell>
          <cell r="E22" t="str">
            <v>С1-2-2</v>
          </cell>
          <cell r="F22" t="str">
            <v>П2-07</v>
          </cell>
        </row>
        <row r="23">
          <cell r="A23" t="str">
            <v>Т1-05-3</v>
          </cell>
          <cell r="B23" t="str">
            <v>Ячейка трансформатора Т 110/35/НН, 40 МВА</v>
          </cell>
          <cell r="C23">
            <v>36788</v>
          </cell>
          <cell r="D23" t="str">
            <v>тыс. руб.</v>
          </cell>
          <cell r="E23" t="str">
            <v>С1-2-2</v>
          </cell>
          <cell r="F23" t="str">
            <v>П2-07</v>
          </cell>
        </row>
        <row r="24">
          <cell r="A24" t="str">
            <v>Т1-05-4</v>
          </cell>
          <cell r="B24" t="str">
            <v>Ячейка трансформатора Т 220/НН, 40 МВА</v>
          </cell>
          <cell r="C24">
            <v>41279</v>
          </cell>
          <cell r="D24" t="str">
            <v>тыс. руб.</v>
          </cell>
          <cell r="E24" t="str">
            <v>С1-2-3</v>
          </cell>
          <cell r="F24" t="str">
            <v>П2-07</v>
          </cell>
        </row>
        <row r="25">
          <cell r="A25" t="str">
            <v>Т1-05-5</v>
          </cell>
          <cell r="B25" t="str">
            <v>Ячейка трансформатора Т 220/35/НН, 40 МВА</v>
          </cell>
          <cell r="C25">
            <v>49402</v>
          </cell>
          <cell r="D25" t="str">
            <v>тыс. руб.</v>
          </cell>
          <cell r="E25" t="str">
            <v>С1-2-3</v>
          </cell>
          <cell r="F25" t="str">
            <v>П2-07</v>
          </cell>
        </row>
        <row r="26">
          <cell r="A26" t="str">
            <v>Т1-06-1</v>
          </cell>
          <cell r="B26" t="str">
            <v>Ячейка трансформатора Т 35/НН, 63 МВА</v>
          </cell>
          <cell r="C26">
            <v>36543</v>
          </cell>
          <cell r="D26" t="str">
            <v>тыс. руб.</v>
          </cell>
          <cell r="E26" t="str">
            <v>С1-2-1</v>
          </cell>
          <cell r="F26" t="str">
            <v>П2-06</v>
          </cell>
        </row>
        <row r="27">
          <cell r="A27" t="str">
            <v>Т1-06-2</v>
          </cell>
          <cell r="B27" t="str">
            <v>Ячейка трансформатора Т 110/НН, 63 МВА</v>
          </cell>
          <cell r="C27">
            <v>36337</v>
          </cell>
          <cell r="D27" t="str">
            <v>тыс. руб.</v>
          </cell>
          <cell r="E27" t="str">
            <v>С1-2-2</v>
          </cell>
          <cell r="F27" t="str">
            <v>П2-07</v>
          </cell>
        </row>
        <row r="28">
          <cell r="A28" t="str">
            <v>Т1-06-3</v>
          </cell>
          <cell r="B28" t="str">
            <v>Ячейка трансформатора Т 110/35/НН, 63 МВА</v>
          </cell>
          <cell r="C28">
            <v>45007</v>
          </cell>
          <cell r="D28" t="str">
            <v>тыс. руб.</v>
          </cell>
          <cell r="E28" t="str">
            <v>С1-2-2</v>
          </cell>
          <cell r="F28" t="str">
            <v>П2-07</v>
          </cell>
        </row>
        <row r="29">
          <cell r="A29" t="str">
            <v>Т1-06-4</v>
          </cell>
          <cell r="B29" t="str">
            <v>Ячейка трансформатора Т 220/НН, 63 МВА</v>
          </cell>
          <cell r="C29">
            <v>48824</v>
          </cell>
          <cell r="D29" t="str">
            <v>тыс. руб.</v>
          </cell>
          <cell r="E29" t="str">
            <v>С1-2-3</v>
          </cell>
          <cell r="F29" t="str">
            <v>П2-07</v>
          </cell>
        </row>
        <row r="30">
          <cell r="A30" t="str">
            <v>Т1-06-5</v>
          </cell>
          <cell r="B30" t="str">
            <v>Ячейка трансформатора Т 220/35/НН, 63 МВА</v>
          </cell>
          <cell r="C30">
            <v>66648</v>
          </cell>
          <cell r="D30" t="str">
            <v>тыс. руб.</v>
          </cell>
          <cell r="E30" t="str">
            <v>С1-2-3</v>
          </cell>
          <cell r="F30" t="str">
            <v>П2-07</v>
          </cell>
        </row>
        <row r="31">
          <cell r="A31" t="str">
            <v>Т1-06-6</v>
          </cell>
          <cell r="B31" t="str">
            <v>Ячейка трансформатора АТ 220/110/НН, 63 МВА</v>
          </cell>
          <cell r="C31">
            <v>72108</v>
          </cell>
          <cell r="D31" t="str">
            <v>тыс. руб.</v>
          </cell>
          <cell r="E31" t="str">
            <v>С1-2-3</v>
          </cell>
          <cell r="F31" t="str">
            <v>П2-07</v>
          </cell>
        </row>
        <row r="32">
          <cell r="A32" t="str">
            <v>Т1-07-2</v>
          </cell>
          <cell r="B32" t="str">
            <v>Ячейка трансформатора Т 110/НН, 80 МВА</v>
          </cell>
          <cell r="C32">
            <v>46181</v>
          </cell>
          <cell r="D32" t="str">
            <v>тыс. руб.</v>
          </cell>
          <cell r="E32" t="str">
            <v>С1-2-2</v>
          </cell>
          <cell r="F32" t="str">
            <v>П2-07</v>
          </cell>
        </row>
        <row r="33">
          <cell r="A33" t="str">
            <v>Т1-07-3</v>
          </cell>
          <cell r="B33" t="str">
            <v>Ячейка трансформатора Т 110/35/НН, 80 МВА</v>
          </cell>
          <cell r="C33">
            <v>54472</v>
          </cell>
          <cell r="D33" t="str">
            <v>тыс. руб.</v>
          </cell>
          <cell r="E33" t="str">
            <v>С1-2-2</v>
          </cell>
          <cell r="F33" t="str">
            <v>П2-07</v>
          </cell>
        </row>
        <row r="34">
          <cell r="A34" t="str">
            <v>Т1-07-4</v>
          </cell>
          <cell r="B34" t="str">
            <v>Ячейка трансформатора Т 220/НН, 80 МВА</v>
          </cell>
          <cell r="C34">
            <v>66491</v>
          </cell>
          <cell r="D34" t="str">
            <v>тыс. руб.</v>
          </cell>
          <cell r="E34" t="str">
            <v>С1-2-3</v>
          </cell>
          <cell r="F34" t="str">
            <v>П2-07</v>
          </cell>
        </row>
        <row r="35">
          <cell r="A35" t="str">
            <v>Т1-08-4</v>
          </cell>
          <cell r="B35" t="str">
            <v>Ячейка трансформатора Т 220/НН, 100 МВА</v>
          </cell>
          <cell r="C35">
            <v>68646</v>
          </cell>
          <cell r="D35" t="str">
            <v>тыс. руб.</v>
          </cell>
          <cell r="E35" t="str">
            <v>С1-2-3</v>
          </cell>
          <cell r="F35" t="str">
            <v>П2-07</v>
          </cell>
        </row>
        <row r="36">
          <cell r="A36" t="str">
            <v>Т1-08-5</v>
          </cell>
          <cell r="B36" t="str">
            <v>Ячейка трансформатора Т 220/35/НН, 100 МВА</v>
          </cell>
          <cell r="C36">
            <v>72543</v>
          </cell>
          <cell r="D36" t="str">
            <v>тыс. руб.</v>
          </cell>
          <cell r="E36" t="str">
            <v>С1-2-3</v>
          </cell>
          <cell r="F36" t="str">
            <v>П2-07</v>
          </cell>
        </row>
        <row r="37">
          <cell r="A37" t="str">
            <v>Т1-09-4</v>
          </cell>
          <cell r="B37" t="str">
            <v>Ячейка трансформатора Т 220/НН, 125 МВА</v>
          </cell>
          <cell r="C37">
            <v>71880</v>
          </cell>
          <cell r="D37" t="str">
            <v>тыс. руб.</v>
          </cell>
          <cell r="E37" t="str">
            <v>С1-2-3</v>
          </cell>
          <cell r="F37" t="str">
            <v>П2-07</v>
          </cell>
        </row>
        <row r="38">
          <cell r="A38" t="str">
            <v>Т1-09-5</v>
          </cell>
          <cell r="B38" t="str">
            <v>Ячейка трансформатора Т 220/35/НН, 125 МВА</v>
          </cell>
          <cell r="C38">
            <v>87633</v>
          </cell>
          <cell r="D38" t="str">
            <v>тыс. руб.</v>
          </cell>
          <cell r="E38" t="str">
            <v>С1-2-3</v>
          </cell>
          <cell r="F38" t="str">
            <v>П2-07</v>
          </cell>
        </row>
        <row r="39">
          <cell r="A39" t="str">
            <v>Т1-09-6</v>
          </cell>
          <cell r="B39" t="str">
            <v>Ячейка трансформатора АТ 220/110/НН, 125 МВА</v>
          </cell>
          <cell r="C39">
            <v>97977</v>
          </cell>
          <cell r="D39" t="str">
            <v>тыс. руб.</v>
          </cell>
          <cell r="E39" t="str">
            <v>С1-2-3</v>
          </cell>
          <cell r="F39" t="str">
            <v>П2-07</v>
          </cell>
        </row>
        <row r="40">
          <cell r="A40" t="str">
            <v>Т1-10-6</v>
          </cell>
          <cell r="B40" t="str">
            <v>Ячейка трансформатора АТ 220/110/НН, 200 МВА</v>
          </cell>
          <cell r="C40">
            <v>119535</v>
          </cell>
          <cell r="D40" t="str">
            <v>тыс. руб.</v>
          </cell>
          <cell r="E40" t="str">
            <v>С1-2-3</v>
          </cell>
          <cell r="F40" t="str">
            <v>П2-07</v>
          </cell>
        </row>
        <row r="41">
          <cell r="A41" t="str">
            <v>Т1-11-6</v>
          </cell>
          <cell r="B41" t="str">
            <v>Ячейка трансформатора АТ 220/110/НН, 250 МВА</v>
          </cell>
          <cell r="C41">
            <v>141597</v>
          </cell>
          <cell r="D41" t="str">
            <v>тыс. руб.</v>
          </cell>
          <cell r="E41" t="str">
            <v>С1-2-3</v>
          </cell>
          <cell r="F41" t="str">
            <v>П2-07</v>
          </cell>
        </row>
        <row r="42">
          <cell r="A42" t="str">
            <v>Р1-01-1</v>
          </cell>
          <cell r="B42" t="str">
            <v>КРМ 110 кВ 25 Мвар, БСК</v>
          </cell>
          <cell r="C42">
            <v>15378</v>
          </cell>
          <cell r="D42" t="str">
            <v>тыс. руб.</v>
          </cell>
          <cell r="E42" t="str">
            <v>С1-4-2</v>
          </cell>
          <cell r="F42" t="str">
            <v>П2-07</v>
          </cell>
        </row>
        <row r="43">
          <cell r="A43" t="str">
            <v>Р1-01-3</v>
          </cell>
          <cell r="B43" t="str">
            <v>КРМ 110 кВ 25 Мвар, УШР</v>
          </cell>
          <cell r="C43">
            <v>100544</v>
          </cell>
          <cell r="D43" t="str">
            <v>тыс. руб.</v>
          </cell>
          <cell r="E43" t="str">
            <v>С1-4-2</v>
          </cell>
          <cell r="F43" t="str">
            <v>П2-07</v>
          </cell>
        </row>
        <row r="44">
          <cell r="A44" t="str">
            <v>Р1-02-1</v>
          </cell>
          <cell r="B44" t="str">
            <v>КРМ 110 кВ 52 Мвар, БСК</v>
          </cell>
          <cell r="C44">
            <v>23350</v>
          </cell>
          <cell r="D44" t="str">
            <v>тыс. руб.</v>
          </cell>
          <cell r="E44" t="str">
            <v>С1-4-2</v>
          </cell>
          <cell r="F44" t="str">
            <v>П2-07</v>
          </cell>
        </row>
        <row r="45">
          <cell r="A45" t="str">
            <v>Р1-02-3</v>
          </cell>
          <cell r="B45" t="str">
            <v>КРМ 110 кВ 52 Мвар, УШР</v>
          </cell>
          <cell r="C45">
            <v>108911</v>
          </cell>
          <cell r="D45" t="str">
            <v>тыс. руб.</v>
          </cell>
          <cell r="E45" t="str">
            <v>С1-4-2</v>
          </cell>
          <cell r="F45" t="str">
            <v>П2-07</v>
          </cell>
        </row>
        <row r="46">
          <cell r="A46" t="str">
            <v>Р1-03-1</v>
          </cell>
          <cell r="B46" t="str">
            <v>КРМ 110 кВ 100 Мвар, БСК</v>
          </cell>
          <cell r="C46">
            <v>25798</v>
          </cell>
          <cell r="D46" t="str">
            <v>тыс. руб.</v>
          </cell>
          <cell r="E46" t="str">
            <v>С1-4-2</v>
          </cell>
          <cell r="F46" t="str">
            <v>П2-07</v>
          </cell>
        </row>
        <row r="47">
          <cell r="A47" t="str">
            <v>Р1-04-1</v>
          </cell>
          <cell r="B47" t="str">
            <v>КРМ 220 кВ 52 Мвар, БСК</v>
          </cell>
          <cell r="C47">
            <v>27018</v>
          </cell>
          <cell r="D47" t="str">
            <v>тыс. руб.</v>
          </cell>
          <cell r="E47" t="str">
            <v>С1-4-3</v>
          </cell>
          <cell r="F47" t="str">
            <v>П2-07</v>
          </cell>
        </row>
        <row r="48">
          <cell r="A48" t="str">
            <v>Р1-05-3</v>
          </cell>
          <cell r="B48" t="str">
            <v>КРМ 220 кВ 63 Мвар, УШР</v>
          </cell>
          <cell r="C48">
            <v>189517</v>
          </cell>
          <cell r="D48" t="str">
            <v>тыс. руб.</v>
          </cell>
          <cell r="E48" t="str">
            <v>С1-4-3</v>
          </cell>
          <cell r="F48" t="str">
            <v>П2-07</v>
          </cell>
        </row>
        <row r="49">
          <cell r="A49" t="str">
            <v>Р1-06-1</v>
          </cell>
          <cell r="B49" t="str">
            <v>КРМ 220 кВ 100 Мвар, БСК</v>
          </cell>
          <cell r="C49">
            <v>44421</v>
          </cell>
          <cell r="D49" t="str">
            <v>тыс. руб.</v>
          </cell>
          <cell r="E49" t="str">
            <v>С1-4-3</v>
          </cell>
          <cell r="F49" t="str">
            <v>П2-07</v>
          </cell>
        </row>
        <row r="50">
          <cell r="A50" t="str">
            <v>Р1-06-3</v>
          </cell>
          <cell r="B50" t="str">
            <v>КРМ 220 кВ 100 Мвар, УШР</v>
          </cell>
          <cell r="C50">
            <v>202985</v>
          </cell>
          <cell r="D50" t="str">
            <v>тыс. руб.</v>
          </cell>
          <cell r="E50" t="str">
            <v>С1-4-3</v>
          </cell>
          <cell r="F50" t="str">
            <v>П2-07</v>
          </cell>
        </row>
        <row r="51">
          <cell r="A51" t="str">
            <v>Р2-01</v>
          </cell>
          <cell r="B51" t="str">
            <v>КРМ 6-35 кВ БСК (мощность 12-104 Мвар)</v>
          </cell>
          <cell r="C51">
            <v>297</v>
          </cell>
          <cell r="D51" t="str">
            <v>тыс. руб.</v>
          </cell>
          <cell r="E51" t="str">
            <v>С1-4-1</v>
          </cell>
        </row>
        <row r="52">
          <cell r="A52" t="str">
            <v>Р2-02</v>
          </cell>
          <cell r="B52" t="str">
            <v>КРМ 6-35 кВ ВРГ (мощность 10-50 Мвар)</v>
          </cell>
          <cell r="C52">
            <v>891</v>
          </cell>
          <cell r="D52" t="str">
            <v>тыс. руб.</v>
          </cell>
          <cell r="E52" t="str">
            <v>С1-4-1</v>
          </cell>
        </row>
        <row r="53">
          <cell r="A53" t="str">
            <v>Р2-03</v>
          </cell>
          <cell r="B53" t="str">
            <v>КРМ 6-35 кВ СТК (мощность 10-60 Мвар)</v>
          </cell>
          <cell r="C53">
            <v>2566</v>
          </cell>
          <cell r="D53" t="str">
            <v>тыс. руб.</v>
          </cell>
          <cell r="E53" t="str">
            <v>С1-4-1</v>
          </cell>
        </row>
        <row r="54">
          <cell r="A54" t="str">
            <v>Б1-03</v>
          </cell>
          <cell r="B54" t="str">
            <v>Подготовка и благоустройство территории ПС, СЗФО Республика Коми, Архангельская область, Ненецкий АО</v>
          </cell>
          <cell r="C54">
            <v>6.5590000000000002</v>
          </cell>
          <cell r="D54" t="str">
            <v>тыс. руб.</v>
          </cell>
        </row>
        <row r="55">
          <cell r="A55" t="str">
            <v>Б1-05</v>
          </cell>
          <cell r="B55" t="str">
            <v>Подготовка и благоустройство территории ПС, СЗФО Республика Карелия, Новгородская, Псковская, Калининградская, Мурманская, Вологодская, Ленинградская области</v>
          </cell>
          <cell r="C55">
            <v>2.1070000000000002</v>
          </cell>
          <cell r="D55" t="str">
            <v>тыс. руб.</v>
          </cell>
        </row>
        <row r="56">
          <cell r="A56" t="str">
            <v>С1-1-1</v>
          </cell>
          <cell r="B56" t="str">
            <v>Площадь подготовки и благоустройства территории под элементы ПС. Ячейка выключателя 35 кВ</v>
          </cell>
          <cell r="C56">
            <v>100</v>
          </cell>
          <cell r="D56" t="str">
            <v>м2</v>
          </cell>
        </row>
        <row r="57">
          <cell r="A57" t="str">
            <v>С1-1-2</v>
          </cell>
          <cell r="B57" t="str">
            <v>Площадь подготовки и благоустройства территории под элементы ПС. Ячейка выключателя 110 кВ</v>
          </cell>
          <cell r="C57">
            <v>500</v>
          </cell>
          <cell r="D57" t="str">
            <v>м2</v>
          </cell>
        </row>
        <row r="58">
          <cell r="A58" t="str">
            <v>С1-1-3</v>
          </cell>
          <cell r="B58" t="str">
            <v>Площадь подготовки и благоустройства территории под элементы ПС. Ячейка выключателя 220 кВ</v>
          </cell>
          <cell r="C58">
            <v>1400</v>
          </cell>
          <cell r="D58" t="str">
            <v>м2</v>
          </cell>
        </row>
        <row r="59">
          <cell r="A59" t="str">
            <v>С1-2-1</v>
          </cell>
          <cell r="B59" t="str">
            <v>Площадь подготовки и благоустройства территории под элементы ПС. Ячейка трансформатора (комплект из 3-х фаз) 35 кВ</v>
          </cell>
          <cell r="C59">
            <v>40</v>
          </cell>
          <cell r="D59" t="str">
            <v>м2</v>
          </cell>
        </row>
        <row r="60">
          <cell r="A60" t="str">
            <v>С1-2-2</v>
          </cell>
          <cell r="B60" t="str">
            <v>Площадь подготовки и благоустройства территории под элементы ПС. Ячейка трансформатора (комплект из 3-х фаз) 110 кВ</v>
          </cell>
          <cell r="C60">
            <v>60</v>
          </cell>
          <cell r="D60" t="str">
            <v>м2</v>
          </cell>
        </row>
        <row r="61">
          <cell r="A61" t="str">
            <v>С1-2-3</v>
          </cell>
          <cell r="B61" t="str">
            <v>Площадь подготовки и благоустройства территории под элементы ПС. Ячейка трансформатора (комплект из 3-х фаз) 220 кВ</v>
          </cell>
          <cell r="C61">
            <v>200</v>
          </cell>
          <cell r="D61" t="str">
            <v>м2</v>
          </cell>
        </row>
        <row r="62">
          <cell r="A62" t="str">
            <v>С1-3-1</v>
          </cell>
          <cell r="B62" t="str">
            <v>Площадь подготовки и благоустройства территории под элементы ПС. Основные здания (ОПУ, ЗРУ, РЩ) ПС-35 кВ</v>
          </cell>
          <cell r="C62">
            <v>582</v>
          </cell>
          <cell r="D62" t="str">
            <v>м2</v>
          </cell>
        </row>
        <row r="63">
          <cell r="A63" t="str">
            <v>С1-3-2</v>
          </cell>
          <cell r="B63" t="str">
            <v>Площадь подготовки и благоустройства территории под элементы ПС. Основные здания (ОПУ, ЗРУ, РЩ) ПС-110 кВ</v>
          </cell>
          <cell r="C63">
            <v>732</v>
          </cell>
          <cell r="D63" t="str">
            <v>м2</v>
          </cell>
        </row>
        <row r="64">
          <cell r="A64" t="str">
            <v>С1-3-3</v>
          </cell>
          <cell r="B64" t="str">
            <v>Площадь подготовки и благоустройства территории под элементы ПС. Основные здания (ОПУ, ЗРУ, РЩ) ПС-220 кВ</v>
          </cell>
          <cell r="C64">
            <v>804</v>
          </cell>
          <cell r="D64" t="str">
            <v>м2</v>
          </cell>
        </row>
        <row r="65">
          <cell r="A65" t="str">
            <v>С1-4-1</v>
          </cell>
          <cell r="B65" t="str">
            <v>Площадь подготовки и благоустройства территории под элементы ПС. КРМ (комплект из 3-х фаз) ПС-35 кВ</v>
          </cell>
          <cell r="C65">
            <v>0</v>
          </cell>
          <cell r="D65" t="str">
            <v>м2</v>
          </cell>
        </row>
        <row r="66">
          <cell r="A66" t="str">
            <v>С1-4-2</v>
          </cell>
          <cell r="B66" t="str">
            <v>Площадь подготовки и благоустройства территории под элементы ПС. КРМ (комплект из 3-х фаз) ПС-110 кВ</v>
          </cell>
          <cell r="C66">
            <v>190</v>
          </cell>
          <cell r="D66" t="str">
            <v>м2</v>
          </cell>
        </row>
        <row r="67">
          <cell r="A67" t="str">
            <v>С1-4-3</v>
          </cell>
          <cell r="B67" t="str">
            <v>Площадь подготовки и благоустройства территории под элементы ПС. КРМ (комплект из 3-х фаз) ПС-220 кВ</v>
          </cell>
          <cell r="C67">
            <v>210</v>
          </cell>
          <cell r="D67" t="str">
            <v>м2</v>
          </cell>
        </row>
        <row r="68">
          <cell r="A68" t="str">
            <v>С1-5-1</v>
          </cell>
          <cell r="B68" t="str">
            <v>Площадь подготовки и благоустройства территории под элементы ПС. Прочее, ПС-35 кВ</v>
          </cell>
          <cell r="C68">
            <v>306</v>
          </cell>
          <cell r="D68" t="str">
            <v>м2</v>
          </cell>
        </row>
        <row r="69">
          <cell r="A69" t="str">
            <v>С1-5-2</v>
          </cell>
          <cell r="B69" t="str">
            <v>Площадь подготовки и благоустройства территории под элементы ПС. Прочее, ПС-110 кВ</v>
          </cell>
          <cell r="C69">
            <v>765</v>
          </cell>
          <cell r="D69" t="str">
            <v>м2</v>
          </cell>
        </row>
        <row r="70">
          <cell r="A70" t="str">
            <v>С1-5-3</v>
          </cell>
          <cell r="B70" t="str">
            <v>Площадь подготовки и благоустройства территории под элементы ПС. Прочее, ПС-220 кВ</v>
          </cell>
          <cell r="C70">
            <v>1100</v>
          </cell>
          <cell r="D70" t="str">
            <v>м2</v>
          </cell>
        </row>
        <row r="71">
          <cell r="A71" t="str">
            <v>З1-01</v>
          </cell>
          <cell r="B71" t="str">
            <v>Постоянная часть затрат при строительстве ПС-35 кВ</v>
          </cell>
          <cell r="C71">
            <v>47542</v>
          </cell>
          <cell r="D71" t="str">
            <v>тыс. руб.</v>
          </cell>
        </row>
        <row r="72">
          <cell r="A72" t="str">
            <v>З1-02</v>
          </cell>
          <cell r="B72" t="str">
            <v>Постоянная часть затрат при строительстве ПС-110 кВ</v>
          </cell>
          <cell r="C72">
            <v>118497</v>
          </cell>
          <cell r="D72" t="str">
            <v>тыс. руб.</v>
          </cell>
        </row>
        <row r="73">
          <cell r="A73" t="str">
            <v>З1-03</v>
          </cell>
          <cell r="B73" t="str">
            <v>Постоянная часть затрат при строительстве ПС-220 кВ</v>
          </cell>
          <cell r="C73">
            <v>223094</v>
          </cell>
          <cell r="D73" t="str">
            <v>тыс. руб.</v>
          </cell>
        </row>
        <row r="74">
          <cell r="A74" t="str">
            <v>П1-01</v>
          </cell>
          <cell r="B74" t="str">
            <v>Проектно-изыскательские работы на строительство ПС 35 кВ/РУНН</v>
          </cell>
          <cell r="C74">
            <v>5565</v>
          </cell>
          <cell r="D74" t="str">
            <v>тыс. руб.</v>
          </cell>
        </row>
        <row r="75">
          <cell r="A75" t="str">
            <v>П1-02</v>
          </cell>
          <cell r="B75" t="str">
            <v>Проектно-изыскательские работы на строительство ПС 110 кВ/РУНН</v>
          </cell>
          <cell r="C75">
            <v>22384</v>
          </cell>
          <cell r="D75" t="str">
            <v>тыс. руб.</v>
          </cell>
        </row>
        <row r="76">
          <cell r="A76" t="str">
            <v>П1-03</v>
          </cell>
          <cell r="B76" t="str">
            <v>Проектно-изыскательские работы на строительство ПС 110 кВ/РУСН/РУНН</v>
          </cell>
          <cell r="C76">
            <v>50605</v>
          </cell>
          <cell r="D76" t="str">
            <v>тыс. руб.</v>
          </cell>
        </row>
        <row r="77">
          <cell r="A77" t="str">
            <v>П1-04</v>
          </cell>
          <cell r="B77" t="str">
            <v>Проектно-изыскательские работы на строительство ПС 220 кВ/РУНН</v>
          </cell>
          <cell r="C77">
            <v>107536</v>
          </cell>
          <cell r="D77" t="str">
            <v>тыс. руб.</v>
          </cell>
        </row>
        <row r="78">
          <cell r="A78" t="str">
            <v>П1-05</v>
          </cell>
          <cell r="B78" t="str">
            <v>Проектно-изыскательские работы на строительство ПС 220 кВ/РУСН/РУНН</v>
          </cell>
          <cell r="C78">
            <v>118611</v>
          </cell>
          <cell r="D78" t="str">
            <v>тыс. руб.</v>
          </cell>
        </row>
        <row r="79">
          <cell r="A79" t="str">
            <v>П2-01</v>
          </cell>
          <cell r="B79" t="str">
            <v>Проектно-изыскательские работы на реконструкцию ячейки выключателя 35 кВ</v>
          </cell>
          <cell r="C79">
            <v>1265</v>
          </cell>
          <cell r="D79" t="str">
            <v>тыс. руб.</v>
          </cell>
        </row>
        <row r="80">
          <cell r="A80" t="str">
            <v>П2-02</v>
          </cell>
          <cell r="B80" t="str">
            <v>Проектно-изыскательские работы на реконструкцию ячейки выключателя 110-220 кВ</v>
          </cell>
          <cell r="C80">
            <v>2109</v>
          </cell>
          <cell r="D80" t="str">
            <v>тыс. руб.</v>
          </cell>
        </row>
        <row r="81">
          <cell r="A81" t="str">
            <v>П2-06</v>
          </cell>
          <cell r="B81" t="str">
            <v>Проектно-изыскательские работы на реконструкцию ячейки трансформатора 6-35 кВ</v>
          </cell>
          <cell r="C81">
            <v>1236</v>
          </cell>
          <cell r="D81" t="str">
            <v>тыс. руб.</v>
          </cell>
        </row>
        <row r="82">
          <cell r="A82" t="str">
            <v>П2-07</v>
          </cell>
          <cell r="B82" t="str">
            <v>Проектно-изыскательские работы на реконструкцию ячейки трансформатора, КРМ 110-330 кВ</v>
          </cell>
          <cell r="C82">
            <v>2636</v>
          </cell>
          <cell r="D82" t="str">
            <v>тыс. руб.</v>
          </cell>
        </row>
        <row r="83">
          <cell r="A83" t="str">
            <v>Т3-01</v>
          </cell>
          <cell r="B83" t="str">
            <v>УНЦ КТП киоскового типа, напряжение 10 (6) кВ, мощность 1х25 кВА</v>
          </cell>
          <cell r="C83">
            <v>644</v>
          </cell>
          <cell r="D83" t="str">
            <v>тыс. руб.</v>
          </cell>
        </row>
        <row r="84">
          <cell r="A84" t="str">
            <v>Т3-02</v>
          </cell>
          <cell r="B84" t="str">
            <v>УНЦ КТП киоскового типа, напряжение 10 (6) кВ, мощность 1х40 кВА</v>
          </cell>
          <cell r="C84">
            <v>658</v>
          </cell>
          <cell r="D84" t="str">
            <v>тыс. руб.</v>
          </cell>
        </row>
        <row r="85">
          <cell r="A85" t="str">
            <v>Т3-03</v>
          </cell>
          <cell r="B85" t="str">
            <v>УНЦ КТП киоскового типа, напряжение 10 (6) кВ, мощность 1х63 кВА</v>
          </cell>
          <cell r="C85">
            <v>681</v>
          </cell>
          <cell r="D85" t="str">
            <v>тыс. руб.</v>
          </cell>
        </row>
        <row r="86">
          <cell r="A86" t="str">
            <v>Т3-04</v>
          </cell>
          <cell r="B86" t="str">
            <v>УНЦ КТП киоскового типа, напряжение 10 (6) кВ, мощность 1х100 кВА</v>
          </cell>
          <cell r="C86">
            <v>856</v>
          </cell>
          <cell r="D86" t="str">
            <v>тыс. руб.</v>
          </cell>
        </row>
        <row r="87">
          <cell r="A87" t="str">
            <v>Т3-05</v>
          </cell>
          <cell r="B87" t="str">
            <v>УНЦ КТП киоскового типа, напряжение 10 (6) кВ, мощность 1х160 кВА</v>
          </cell>
          <cell r="C87">
            <v>905</v>
          </cell>
          <cell r="D87" t="str">
            <v>тыс. руб.</v>
          </cell>
        </row>
        <row r="88">
          <cell r="A88" t="str">
            <v>Т3-06</v>
          </cell>
          <cell r="B88" t="str">
            <v>УНЦ КТП киоскового типа, напряжение 10 (6) кВ, мощность 1х250 кВА</v>
          </cell>
          <cell r="C88">
            <v>982</v>
          </cell>
          <cell r="D88" t="str">
            <v>тыс. руб.</v>
          </cell>
        </row>
        <row r="89">
          <cell r="A89" t="str">
            <v>Т3-07</v>
          </cell>
          <cell r="B89" t="str">
            <v>УНЦ КТП киоскового типа, напряжение 10 (6) кВ, мощность 1х400 кВА</v>
          </cell>
          <cell r="C89">
            <v>1112</v>
          </cell>
          <cell r="D89" t="str">
            <v>тыс. руб.</v>
          </cell>
        </row>
        <row r="90">
          <cell r="A90" t="str">
            <v>Т3-08</v>
          </cell>
          <cell r="B90" t="str">
            <v>УНЦ КТП киоскового типа, напряжение 10 (6) кВ, мощность 1х630 кВА</v>
          </cell>
          <cell r="C90">
            <v>1419</v>
          </cell>
          <cell r="D90" t="str">
            <v>тыс. руб.</v>
          </cell>
        </row>
        <row r="91">
          <cell r="A91" t="str">
            <v>Т3-09</v>
          </cell>
          <cell r="B91" t="str">
            <v>УНЦ КТП киоскового типа, напряжение 10 (6) кВ, мощность 1х1000 кВА</v>
          </cell>
          <cell r="C91">
            <v>1791</v>
          </cell>
          <cell r="D91" t="str">
            <v>тыс. руб.</v>
          </cell>
        </row>
        <row r="92">
          <cell r="A92" t="str">
            <v>Т3-10</v>
          </cell>
          <cell r="B92" t="str">
            <v>УНЦ КТП киоскового типа, напряжение 10 (6) кВ, мощность 2х100 кВА</v>
          </cell>
          <cell r="C92">
            <v>1232</v>
          </cell>
          <cell r="D92" t="str">
            <v>тыс. руб.</v>
          </cell>
        </row>
        <row r="93">
          <cell r="A93" t="str">
            <v>Т3-11</v>
          </cell>
          <cell r="B93" t="str">
            <v>УНЦ КТП киоскового типа, напряжение 10 (6) кВ, мощность 2х160 кВА</v>
          </cell>
          <cell r="C93">
            <v>1321</v>
          </cell>
          <cell r="D93" t="str">
            <v>тыс. руб.</v>
          </cell>
        </row>
        <row r="94">
          <cell r="A94" t="str">
            <v>Т3-12</v>
          </cell>
          <cell r="B94" t="str">
            <v>УНЦ КТП киоскового типа, напряжение 10 (6) кВ, мощность 2х250 кВА</v>
          </cell>
          <cell r="C94">
            <v>1462</v>
          </cell>
          <cell r="D94" t="str">
            <v>тыс. руб.</v>
          </cell>
        </row>
        <row r="95">
          <cell r="A95" t="str">
            <v>Т3-13</v>
          </cell>
          <cell r="B95" t="str">
            <v>УНЦ КТП киоскового типа, напряжение 10 (6) кВ, мощность 2х400 кВА</v>
          </cell>
          <cell r="C95">
            <v>1632</v>
          </cell>
          <cell r="D95" t="str">
            <v>тыс. руб.</v>
          </cell>
        </row>
        <row r="96">
          <cell r="A96" t="str">
            <v>Т3-14</v>
          </cell>
          <cell r="B96" t="str">
            <v>УНЦ КТП киоскового типа, напряжение 10 (6) кВ, мощность 2х630 кВА</v>
          </cell>
          <cell r="C96">
            <v>2078</v>
          </cell>
          <cell r="D96" t="str">
            <v>тыс. руб.</v>
          </cell>
        </row>
        <row r="97">
          <cell r="A97" t="str">
            <v>Т3-15</v>
          </cell>
          <cell r="B97" t="str">
            <v>УНЦ КТП киоскового типа, напряжение 10 (6) кВ, мощность 1х1000 кВА</v>
          </cell>
          <cell r="C97">
            <v>5743</v>
          </cell>
          <cell r="D97" t="str">
            <v>тыс. руб.</v>
          </cell>
        </row>
        <row r="98">
          <cell r="A98" t="str">
            <v>Т4-01</v>
          </cell>
          <cell r="B98" t="str">
            <v>УНЦ КТП мачтового, шкафного, столбового типов, напряжение 10 (6) кВ, мощность 1х16 кВА</v>
          </cell>
          <cell r="C98">
            <v>379</v>
          </cell>
          <cell r="D98" t="str">
            <v>тыс. руб.</v>
          </cell>
        </row>
        <row r="99">
          <cell r="A99" t="str">
            <v>Т4-02</v>
          </cell>
          <cell r="B99" t="str">
            <v>УНЦ КТП мачтового, шкафного, столбового типов, напряжение 10 (6) кВ, мощность 1х25 кВА</v>
          </cell>
          <cell r="C99">
            <v>390</v>
          </cell>
          <cell r="D99" t="str">
            <v>тыс. руб.</v>
          </cell>
        </row>
        <row r="100">
          <cell r="A100" t="str">
            <v>Т4-03</v>
          </cell>
          <cell r="B100" t="str">
            <v>УНЦ КТП мачтового, шкафного, столбового типов, напряжение 10 (6) кВ, мощность 1х40 кВА</v>
          </cell>
          <cell r="C100">
            <v>404</v>
          </cell>
          <cell r="D100" t="str">
            <v>тыс. руб.</v>
          </cell>
        </row>
        <row r="101">
          <cell r="A101" t="str">
            <v>Т4-04</v>
          </cell>
          <cell r="B101" t="str">
            <v>УНЦ КТП мачтового, шкафного, столбового типов, напряжение 10 (6) кВ, мощность 1х63 кВА</v>
          </cell>
          <cell r="C101">
            <v>429</v>
          </cell>
          <cell r="D101" t="str">
            <v>тыс. руб.</v>
          </cell>
        </row>
        <row r="102">
          <cell r="A102" t="str">
            <v>Т4-05</v>
          </cell>
          <cell r="B102" t="str">
            <v>УНЦ КТП мачтового, шкафного, столбового типов, напряжение 10 (6) кВ, мощность 1х100 кВА</v>
          </cell>
          <cell r="C102">
            <v>455</v>
          </cell>
          <cell r="D102" t="str">
            <v>тыс. руб.</v>
          </cell>
        </row>
        <row r="103">
          <cell r="A103" t="str">
            <v>Т4-06</v>
          </cell>
          <cell r="B103" t="str">
            <v>УНЦ КТП мачтового, шкафного, столбового типов, напряжение 10 (6) кВ, мощность 1х160 кВА</v>
          </cell>
          <cell r="C103">
            <v>499</v>
          </cell>
          <cell r="D103" t="str">
            <v>тыс. руб.</v>
          </cell>
        </row>
        <row r="104">
          <cell r="A104" t="str">
            <v>Т4-07</v>
          </cell>
          <cell r="B104" t="str">
            <v>УНЦ КТП мачтового, шкафного, столбового типов, напряжение 10 (6) кВ, мощность 1х250 кВА</v>
          </cell>
          <cell r="C104">
            <v>569</v>
          </cell>
          <cell r="D104" t="str">
            <v>тыс. руб.</v>
          </cell>
        </row>
        <row r="105">
          <cell r="A105" t="str">
            <v>Т5-01</v>
          </cell>
          <cell r="B105" t="str">
            <v>КТП блочного типа (бетонные, сэндвич-панели), напряжение 10 (6) кВ, мощность 2х630 кВА</v>
          </cell>
          <cell r="C105">
            <v>8524</v>
          </cell>
          <cell r="D105" t="str">
            <v>тыс. руб.</v>
          </cell>
        </row>
        <row r="106">
          <cell r="A106" t="str">
            <v>Т5-02</v>
          </cell>
          <cell r="B106" t="str">
            <v>КТП блочного типа (бетонные, сэндвич-панели), напряжение 10 (6) кВ, мощность 2х1000 кВА</v>
          </cell>
          <cell r="C106">
            <v>10841</v>
          </cell>
          <cell r="D106" t="str">
            <v>тыс. руб.</v>
          </cell>
        </row>
        <row r="107">
          <cell r="A107" t="str">
            <v>Т5-03</v>
          </cell>
          <cell r="B107" t="str">
            <v>КТП блочного типа (бетонные, сэндвич-панели), напряжение 10 (6) кВ, мощность 2х1250 кВА</v>
          </cell>
          <cell r="C107">
            <v>13986</v>
          </cell>
          <cell r="D107" t="str">
            <v>тыс. руб.</v>
          </cell>
        </row>
        <row r="108">
          <cell r="A108" t="str">
            <v>Т5-04</v>
          </cell>
          <cell r="B108" t="str">
            <v>КТП блочного типа (бетонные, сэндвич-панели), напряжение 10 (6) кВ, мощность 2х1600 кВА</v>
          </cell>
          <cell r="C108">
            <v>14854</v>
          </cell>
          <cell r="D108" t="str">
            <v>тыс. руб.</v>
          </cell>
        </row>
        <row r="109">
          <cell r="A109" t="str">
            <v>Т5-05</v>
          </cell>
          <cell r="B109" t="str">
            <v>КТП блочного типа (бетонные, сэндвич-панели), напряжение 10 (6) кВ, мощность 2х2500 кВА</v>
          </cell>
          <cell r="C109">
            <v>15833</v>
          </cell>
          <cell r="D109" t="str">
            <v>тыс. руб.</v>
          </cell>
        </row>
        <row r="110">
          <cell r="A110" t="str">
            <v>Л1-10-1</v>
          </cell>
          <cell r="B110" t="str">
            <v>ВЛ-10(6) кВ одноцепная, сечение проводов 50-120 мм2</v>
          </cell>
          <cell r="C110">
            <v>1819</v>
          </cell>
          <cell r="D110" t="str">
            <v>тыс. руб.</v>
          </cell>
          <cell r="F110">
            <v>10</v>
          </cell>
        </row>
        <row r="111">
          <cell r="A111" t="str">
            <v>Л1-10-2</v>
          </cell>
          <cell r="B111" t="str">
            <v>ВЛ-35 кВ одноцепная, сечение проводов 70-150 мм2</v>
          </cell>
          <cell r="C111">
            <v>7642</v>
          </cell>
          <cell r="D111" t="str">
            <v>тыс. руб.</v>
          </cell>
          <cell r="F111">
            <v>35</v>
          </cell>
        </row>
        <row r="112">
          <cell r="A112" t="str">
            <v>Л1-10-3</v>
          </cell>
          <cell r="B112" t="str">
            <v>ВЛ-110 кВ одноцепная, сечение проводов 70-150 мм2</v>
          </cell>
          <cell r="C112">
            <v>7844</v>
          </cell>
          <cell r="D112" t="str">
            <v>тыс. руб.</v>
          </cell>
          <cell r="F112">
            <v>110</v>
          </cell>
        </row>
        <row r="113">
          <cell r="A113" t="str">
            <v>Л1-10-4</v>
          </cell>
          <cell r="B113" t="str">
            <v>ВЛ-110 кВ одноцепная, сечение проводов 185-240 мм2</v>
          </cell>
          <cell r="C113">
            <v>8620</v>
          </cell>
          <cell r="D113" t="str">
            <v>тыс. руб.</v>
          </cell>
          <cell r="F113">
            <v>110</v>
          </cell>
        </row>
        <row r="114">
          <cell r="A114" t="str">
            <v>Л1-10-5</v>
          </cell>
          <cell r="B114" t="str">
            <v>ВЛ-220 кВ одноцепная, сечение проводов 240-300 мм2</v>
          </cell>
          <cell r="C114">
            <v>11862</v>
          </cell>
          <cell r="D114" t="str">
            <v>тыс. руб.</v>
          </cell>
          <cell r="F114">
            <v>220</v>
          </cell>
        </row>
        <row r="115">
          <cell r="A115" t="str">
            <v>Л1-10-6</v>
          </cell>
          <cell r="B115" t="str">
            <v>ВЛ-220 кВ одноцепная, сечение проводов 400-500 мм2</v>
          </cell>
          <cell r="C115">
            <v>12123</v>
          </cell>
          <cell r="D115" t="str">
            <v>тыс. руб.</v>
          </cell>
          <cell r="F115">
            <v>220</v>
          </cell>
        </row>
        <row r="116">
          <cell r="A116" t="str">
            <v>Л2-10-1</v>
          </cell>
          <cell r="B116" t="str">
            <v>ВЛ-10(6) кВ двухцепная, сечение проводов 50-120 мм2</v>
          </cell>
          <cell r="C116">
            <v>2078</v>
          </cell>
          <cell r="D116" t="str">
            <v>тыс. руб.</v>
          </cell>
          <cell r="F116">
            <v>10</v>
          </cell>
        </row>
        <row r="117">
          <cell r="A117" t="str">
            <v>Л2-10-2</v>
          </cell>
          <cell r="B117" t="str">
            <v>ВЛ-35 кВ двухцепная, сечение проводов 70-150 мм2</v>
          </cell>
          <cell r="C117">
            <v>8424</v>
          </cell>
          <cell r="D117" t="str">
            <v>тыс. руб.</v>
          </cell>
          <cell r="F117">
            <v>35</v>
          </cell>
        </row>
        <row r="118">
          <cell r="A118" t="str">
            <v>Л2-10-3</v>
          </cell>
          <cell r="B118" t="str">
            <v>ВЛ-110 кВ двухцепная, сечение проводов 70-150 мм2</v>
          </cell>
          <cell r="C118">
            <v>8803</v>
          </cell>
          <cell r="D118" t="str">
            <v>тыс. руб.</v>
          </cell>
          <cell r="F118">
            <v>110</v>
          </cell>
        </row>
        <row r="119">
          <cell r="A119" t="str">
            <v>Л2-10-4</v>
          </cell>
          <cell r="B119" t="str">
            <v>ВЛ-110 кВ двухцепная, сечение проводов 185-240 мм2</v>
          </cell>
          <cell r="C119">
            <v>9431</v>
          </cell>
          <cell r="D119" t="str">
            <v>тыс. руб.</v>
          </cell>
          <cell r="F119">
            <v>110</v>
          </cell>
        </row>
        <row r="120">
          <cell r="A120" t="str">
            <v>Л2-10-5</v>
          </cell>
          <cell r="B120" t="str">
            <v>ВЛ-220 кВ двухцепная, сечение проводов 240-300 мм2</v>
          </cell>
          <cell r="C120">
            <v>14066</v>
          </cell>
          <cell r="D120" t="str">
            <v>тыс. руб.</v>
          </cell>
          <cell r="F120">
            <v>220</v>
          </cell>
        </row>
        <row r="121">
          <cell r="A121" t="str">
            <v>Л2-10-6</v>
          </cell>
          <cell r="B121" t="str">
            <v>ВЛ-220 кВ двухцепная, сечение проводов 400-500 мм2</v>
          </cell>
          <cell r="C121">
            <v>14285</v>
          </cell>
          <cell r="D121" t="str">
            <v>тыс. руб.</v>
          </cell>
          <cell r="F121">
            <v>220</v>
          </cell>
        </row>
        <row r="122">
          <cell r="A122" t="str">
            <v>Л1-11-1</v>
          </cell>
          <cell r="B122" t="str">
            <v>ВЛ-10(6) кВ одноцепная, сечение проводов 50-120 мм2</v>
          </cell>
          <cell r="C122">
            <v>2413</v>
          </cell>
          <cell r="D122" t="str">
            <v>тыс. руб.</v>
          </cell>
          <cell r="F122">
            <v>10</v>
          </cell>
        </row>
        <row r="123">
          <cell r="A123" t="str">
            <v>Л1-11-2</v>
          </cell>
          <cell r="B123" t="str">
            <v>ВЛ-35 кВ одноцепная, сечение проводов 70-150 мм2</v>
          </cell>
          <cell r="C123">
            <v>11214</v>
          </cell>
          <cell r="D123" t="str">
            <v>тыс. руб.</v>
          </cell>
          <cell r="F123">
            <v>35</v>
          </cell>
        </row>
        <row r="124">
          <cell r="A124" t="str">
            <v>Л1-11-3</v>
          </cell>
          <cell r="B124" t="str">
            <v>ВЛ-110 кВ одноцепная, сечение проводов 70-150 мм2</v>
          </cell>
          <cell r="C124">
            <v>11570</v>
          </cell>
          <cell r="D124" t="str">
            <v>тыс. руб.</v>
          </cell>
          <cell r="F124">
            <v>110</v>
          </cell>
        </row>
        <row r="125">
          <cell r="A125" t="str">
            <v>Л1-11-4</v>
          </cell>
          <cell r="B125" t="str">
            <v>ВЛ-110 кВ одноцепная, сечение проводов 185-240 мм2</v>
          </cell>
          <cell r="C125">
            <v>12579</v>
          </cell>
          <cell r="D125" t="str">
            <v>тыс. руб.</v>
          </cell>
          <cell r="F125">
            <v>110</v>
          </cell>
        </row>
        <row r="126">
          <cell r="A126" t="str">
            <v>Л1-11-5</v>
          </cell>
          <cell r="B126" t="str">
            <v>ВЛ-220 кВ одноцепная, сечение проводов 240-300 мм2</v>
          </cell>
          <cell r="C126">
            <v>16795</v>
          </cell>
          <cell r="D126" t="str">
            <v>тыс. руб.</v>
          </cell>
          <cell r="F126">
            <v>220</v>
          </cell>
        </row>
        <row r="127">
          <cell r="A127" t="str">
            <v>Л1-11-6</v>
          </cell>
          <cell r="B127" t="str">
            <v>ВЛ-220 кВ одноцепная, сечение проводов 400-500 мм2</v>
          </cell>
          <cell r="C127">
            <v>17146</v>
          </cell>
          <cell r="D127" t="str">
            <v>тыс. руб.</v>
          </cell>
          <cell r="F127">
            <v>220</v>
          </cell>
        </row>
        <row r="128">
          <cell r="A128" t="str">
            <v>Л2-11-1</v>
          </cell>
          <cell r="B128" t="str">
            <v>ВЛ-10(6) кВ двухцепная, сечение проводов 50-120 мм2</v>
          </cell>
          <cell r="C128">
            <v>2291</v>
          </cell>
          <cell r="D128" t="str">
            <v>тыс. руб.</v>
          </cell>
          <cell r="F128">
            <v>10</v>
          </cell>
        </row>
        <row r="129">
          <cell r="A129" t="str">
            <v>Л2-11-2</v>
          </cell>
          <cell r="B129" t="str">
            <v>ВЛ-35 кВ двухцепная, сечение проводов 70-150 мм2</v>
          </cell>
          <cell r="C129">
            <v>11317</v>
          </cell>
          <cell r="D129" t="str">
            <v>тыс. руб.</v>
          </cell>
          <cell r="F129">
            <v>35</v>
          </cell>
        </row>
        <row r="130">
          <cell r="A130" t="str">
            <v>Л2-11-3</v>
          </cell>
          <cell r="B130" t="str">
            <v>ВЛ-110 кВ двухцепная, сечение проводов 70-150 мм2</v>
          </cell>
          <cell r="C130">
            <v>11716</v>
          </cell>
          <cell r="D130" t="str">
            <v>тыс. руб.</v>
          </cell>
          <cell r="F130">
            <v>110</v>
          </cell>
        </row>
        <row r="131">
          <cell r="A131" t="str">
            <v>Л2-11-4</v>
          </cell>
          <cell r="B131" t="str">
            <v>ВЛ-110 кВ двухцепная, сечение проводов 185-240 мм2</v>
          </cell>
          <cell r="C131">
            <v>12408</v>
          </cell>
          <cell r="D131" t="str">
            <v>тыс. руб.</v>
          </cell>
          <cell r="F131">
            <v>110</v>
          </cell>
        </row>
        <row r="132">
          <cell r="A132" t="str">
            <v>Л2-11-5</v>
          </cell>
          <cell r="B132" t="str">
            <v>ВЛ-220 кВ двухцепная, сечение проводов 240-300 мм2</v>
          </cell>
          <cell r="C132">
            <v>17493</v>
          </cell>
          <cell r="D132" t="str">
            <v>тыс. руб.</v>
          </cell>
          <cell r="F132">
            <v>220</v>
          </cell>
        </row>
        <row r="133">
          <cell r="A133" t="str">
            <v>Л2-11-6</v>
          </cell>
          <cell r="B133" t="str">
            <v>ВЛ-220 кВ двухцепная, сечение проводов 400-500 мм2</v>
          </cell>
          <cell r="C133">
            <v>17738</v>
          </cell>
          <cell r="D133" t="str">
            <v>тыс. руб.</v>
          </cell>
          <cell r="F133">
            <v>220</v>
          </cell>
        </row>
        <row r="134">
          <cell r="A134" t="str">
            <v>Л1-31-1</v>
          </cell>
          <cell r="B134" t="str">
            <v>ВЛ-10(6) кВ одноцепная, сечение проводов 50-120 мм2</v>
          </cell>
          <cell r="C134">
            <v>2453</v>
          </cell>
          <cell r="D134" t="str">
            <v>тыс. руб.</v>
          </cell>
          <cell r="F134">
            <v>10</v>
          </cell>
        </row>
        <row r="135">
          <cell r="A135" t="str">
            <v>Л1-31-2</v>
          </cell>
          <cell r="B135" t="str">
            <v>ВЛ-35 кВ одноцепная, сечение проводов 70-150 мм2</v>
          </cell>
          <cell r="C135">
            <v>9503</v>
          </cell>
          <cell r="D135" t="str">
            <v>тыс. руб.</v>
          </cell>
          <cell r="F135">
            <v>35</v>
          </cell>
        </row>
        <row r="136">
          <cell r="A136" t="str">
            <v>Л1-31-3</v>
          </cell>
          <cell r="B136" t="str">
            <v>ВЛ-110 кВ одноцепная, сечение проводов 70-150 мм2</v>
          </cell>
          <cell r="C136">
            <v>9866</v>
          </cell>
          <cell r="D136" t="str">
            <v>тыс. руб.</v>
          </cell>
          <cell r="F136">
            <v>110</v>
          </cell>
        </row>
        <row r="137">
          <cell r="A137" t="str">
            <v>Л1-31-4</v>
          </cell>
          <cell r="B137" t="str">
            <v>ВЛ-110 кВ одноцепная, сечение проводов 185-240 мм2</v>
          </cell>
          <cell r="C137">
            <v>10883</v>
          </cell>
          <cell r="D137" t="str">
            <v>тыс. руб.</v>
          </cell>
          <cell r="F137">
            <v>110</v>
          </cell>
        </row>
        <row r="138">
          <cell r="A138" t="str">
            <v>Л1-31-5</v>
          </cell>
          <cell r="B138" t="str">
            <v>ВЛ-220 кВ одноцепная, сечение проводов 240-300 мм2</v>
          </cell>
          <cell r="C138">
            <v>15199</v>
          </cell>
          <cell r="D138" t="str">
            <v>тыс. руб.</v>
          </cell>
          <cell r="F138">
            <v>220</v>
          </cell>
        </row>
        <row r="139">
          <cell r="A139" t="str">
            <v>Л1-31-6</v>
          </cell>
          <cell r="B139" t="str">
            <v>ВЛ-220 кВ одноцепная, сечение проводов 400-500 мм2</v>
          </cell>
          <cell r="C139">
            <v>15564</v>
          </cell>
          <cell r="D139" t="str">
            <v>тыс. руб.</v>
          </cell>
          <cell r="F139">
            <v>220</v>
          </cell>
        </row>
        <row r="140">
          <cell r="A140" t="str">
            <v>Л2-31-1</v>
          </cell>
          <cell r="B140" t="str">
            <v>ВЛ-10(6) кВ двухцепная, сечение проводов 50-120 мм2</v>
          </cell>
          <cell r="C140">
            <v>2530</v>
          </cell>
          <cell r="D140" t="str">
            <v>тыс. руб.</v>
          </cell>
          <cell r="F140">
            <v>10</v>
          </cell>
        </row>
        <row r="141">
          <cell r="A141" t="str">
            <v>Л2-31-2</v>
          </cell>
          <cell r="B141" t="str">
            <v>ВЛ-35 кВ двухцепная, сечение проводов 70-150 мм2</v>
          </cell>
          <cell r="C141">
            <v>8562</v>
          </cell>
          <cell r="D141" t="str">
            <v>тыс. руб.</v>
          </cell>
          <cell r="F141">
            <v>35</v>
          </cell>
        </row>
        <row r="142">
          <cell r="A142" t="str">
            <v>Л2-31-3</v>
          </cell>
          <cell r="B142" t="str">
            <v>ВЛ-110 кВ двухцепная, сечение проводов 70-150 мм2</v>
          </cell>
          <cell r="C142">
            <v>8979</v>
          </cell>
          <cell r="D142" t="str">
            <v>тыс. руб.</v>
          </cell>
          <cell r="F142">
            <v>110</v>
          </cell>
        </row>
        <row r="143">
          <cell r="A143" t="str">
            <v>Л2-31-4</v>
          </cell>
          <cell r="B143" t="str">
            <v>ВЛ-110 кВ двухцепная, сечение проводов 185-240 мм2</v>
          </cell>
          <cell r="C143">
            <v>9729</v>
          </cell>
          <cell r="D143" t="str">
            <v>тыс. руб.</v>
          </cell>
          <cell r="F143">
            <v>110</v>
          </cell>
        </row>
        <row r="144">
          <cell r="A144" t="str">
            <v>Л2-31-5</v>
          </cell>
          <cell r="B144" t="str">
            <v>ВЛ-220 кВ двухцепная, сечение проводов 240-300 мм2</v>
          </cell>
          <cell r="C144">
            <v>15342</v>
          </cell>
          <cell r="D144" t="str">
            <v>тыс. руб.</v>
          </cell>
          <cell r="F144">
            <v>220</v>
          </cell>
        </row>
        <row r="145">
          <cell r="A145" t="str">
            <v>Л2-31-6</v>
          </cell>
          <cell r="B145" t="str">
            <v>ВЛ-220 кВ двухцепная, сечение проводов 400-500 мм2</v>
          </cell>
          <cell r="C145">
            <v>15614</v>
          </cell>
          <cell r="D145" t="str">
            <v>тыс. руб.</v>
          </cell>
          <cell r="F145">
            <v>220</v>
          </cell>
        </row>
        <row r="146">
          <cell r="A146" t="str">
            <v>Л1-37-1</v>
          </cell>
          <cell r="B146" t="str">
            <v>ВЛ-10(6) кВ одноцепная, сечение проводов 50-120 мм2</v>
          </cell>
          <cell r="C146">
            <v>1705</v>
          </cell>
          <cell r="D146" t="str">
            <v>тыс. руб.</v>
          </cell>
          <cell r="F146">
            <v>10</v>
          </cell>
        </row>
        <row r="147">
          <cell r="A147" t="str">
            <v>Л1-37-2</v>
          </cell>
          <cell r="B147" t="str">
            <v>ВЛ-35 кВ одноцепная, сечение проводов 70-150 мм2</v>
          </cell>
          <cell r="C147">
            <v>8395</v>
          </cell>
          <cell r="D147" t="str">
            <v>тыс. руб.</v>
          </cell>
          <cell r="F147">
            <v>35</v>
          </cell>
        </row>
        <row r="148">
          <cell r="A148" t="str">
            <v>Л1-37-3</v>
          </cell>
          <cell r="B148" t="str">
            <v>ВЛ-110 кВ одноцепная, сечение проводов 70-150 мм2</v>
          </cell>
          <cell r="C148">
            <v>8567</v>
          </cell>
          <cell r="D148" t="str">
            <v>тыс. руб.</v>
          </cell>
          <cell r="F148">
            <v>110</v>
          </cell>
        </row>
        <row r="149">
          <cell r="A149" t="str">
            <v>Л1-37-4</v>
          </cell>
          <cell r="B149" t="str">
            <v>ВЛ-110 кВ одноцепная, сечение проводов 185-240 мм2</v>
          </cell>
          <cell r="C149">
            <v>9298</v>
          </cell>
          <cell r="D149" t="str">
            <v>тыс. руб.</v>
          </cell>
          <cell r="F149">
            <v>110</v>
          </cell>
        </row>
        <row r="150">
          <cell r="A150" t="str">
            <v>Л1-37-5</v>
          </cell>
          <cell r="B150" t="str">
            <v>ВЛ-220 кВ одноцепная, сечение проводов 240-300 мм2</v>
          </cell>
          <cell r="C150">
            <v>12354</v>
          </cell>
          <cell r="D150" t="str">
            <v>тыс. руб.</v>
          </cell>
          <cell r="F150">
            <v>220</v>
          </cell>
        </row>
        <row r="151">
          <cell r="A151" t="str">
            <v>Л1-37-6</v>
          </cell>
          <cell r="B151" t="str">
            <v>ВЛ-220 кВ одноцепная, сечение проводов 400-500 мм2</v>
          </cell>
          <cell r="C151">
            <v>12597</v>
          </cell>
          <cell r="D151" t="str">
            <v>тыс. руб.</v>
          </cell>
          <cell r="F151">
            <v>220</v>
          </cell>
        </row>
        <row r="152">
          <cell r="A152" t="str">
            <v>Л2-37-1</v>
          </cell>
          <cell r="B152" t="str">
            <v>ВЛ-10(6) кВ двухцепная, сечение проводов 50-120 мм2</v>
          </cell>
          <cell r="C152">
            <v>2007</v>
          </cell>
          <cell r="D152" t="str">
            <v>тыс. руб.</v>
          </cell>
          <cell r="F152">
            <v>10</v>
          </cell>
        </row>
        <row r="153">
          <cell r="A153" t="str">
            <v>Л2-37-2</v>
          </cell>
          <cell r="B153" t="str">
            <v>ВЛ-35 кВ двухцепная, сечение проводов 70-150 мм2</v>
          </cell>
          <cell r="C153">
            <v>9238</v>
          </cell>
          <cell r="D153" t="str">
            <v>тыс. руб.</v>
          </cell>
          <cell r="F153">
            <v>35</v>
          </cell>
        </row>
        <row r="154">
          <cell r="A154" t="str">
            <v>Л2-37-3</v>
          </cell>
          <cell r="B154" t="str">
            <v>ВЛ-110 кВ двухцепная, сечение проводов 70-150 мм2</v>
          </cell>
          <cell r="C154">
            <v>9611</v>
          </cell>
          <cell r="D154" t="str">
            <v>тыс. руб.</v>
          </cell>
          <cell r="F154">
            <v>110</v>
          </cell>
        </row>
        <row r="155">
          <cell r="A155" t="str">
            <v>Л2-37-4</v>
          </cell>
          <cell r="B155" t="str">
            <v>ВЛ-110 кВ двухцепная, сечение проводов 185-240 мм2</v>
          </cell>
          <cell r="C155">
            <v>10217</v>
          </cell>
          <cell r="D155" t="str">
            <v>тыс. руб.</v>
          </cell>
          <cell r="F155">
            <v>110</v>
          </cell>
        </row>
        <row r="156">
          <cell r="A156" t="str">
            <v>Л2-37-5</v>
          </cell>
          <cell r="B156" t="str">
            <v>ВЛ-220 кВ двухцепная, сечение проводов 240-300 мм2</v>
          </cell>
          <cell r="C156">
            <v>14703</v>
          </cell>
          <cell r="D156" t="str">
            <v>тыс. руб.</v>
          </cell>
          <cell r="F156">
            <v>220</v>
          </cell>
        </row>
        <row r="157">
          <cell r="A157" t="str">
            <v>Л2-37-6</v>
          </cell>
          <cell r="B157" t="str">
            <v>ВЛ-220 кВ двухцепная, сечение проводов 400-500 мм2</v>
          </cell>
          <cell r="C157">
            <v>14913</v>
          </cell>
          <cell r="D157" t="str">
            <v>тыс. руб.</v>
          </cell>
          <cell r="F157">
            <v>220</v>
          </cell>
        </row>
        <row r="158">
          <cell r="A158" t="str">
            <v>Л1-55-1</v>
          </cell>
          <cell r="B158" t="str">
            <v>ВЛ-10(6) кВ одноцепная, сечение проводов 50-120 мм2</v>
          </cell>
          <cell r="C158">
            <v>2413</v>
          </cell>
          <cell r="D158" t="str">
            <v>тыс. руб.</v>
          </cell>
          <cell r="F158">
            <v>10</v>
          </cell>
        </row>
        <row r="159">
          <cell r="A159" t="str">
            <v>Л1-55-2</v>
          </cell>
          <cell r="B159" t="str">
            <v>ВЛ-35 кВ одноцепная, сечение проводов 70-150 мм2</v>
          </cell>
          <cell r="C159">
            <v>8900</v>
          </cell>
          <cell r="D159" t="str">
            <v>тыс. руб.</v>
          </cell>
          <cell r="F159">
            <v>35</v>
          </cell>
        </row>
        <row r="160">
          <cell r="A160" t="str">
            <v>Л1-55-3</v>
          </cell>
          <cell r="B160" t="str">
            <v>ВЛ-110 кВ одноцепная, сечение проводов 70-150 мм2</v>
          </cell>
          <cell r="C160">
            <v>9256</v>
          </cell>
          <cell r="D160" t="str">
            <v>тыс. руб.</v>
          </cell>
          <cell r="F160">
            <v>110</v>
          </cell>
        </row>
        <row r="161">
          <cell r="A161" t="str">
            <v>Л1-55-4</v>
          </cell>
          <cell r="B161" t="str">
            <v>ВЛ-110 кВ одноцепная, сечение проводов 185-240 мм2</v>
          </cell>
          <cell r="C161">
            <v>10264</v>
          </cell>
          <cell r="D161" t="str">
            <v>тыс. руб.</v>
          </cell>
          <cell r="F161">
            <v>110</v>
          </cell>
        </row>
        <row r="162">
          <cell r="A162" t="str">
            <v>Л1-55-5</v>
          </cell>
          <cell r="B162" t="str">
            <v>ВЛ-220 кВ одноцепная, сечение проводов 240-300 мм2</v>
          </cell>
          <cell r="C162">
            <v>14481</v>
          </cell>
          <cell r="D162" t="str">
            <v>тыс. руб.</v>
          </cell>
          <cell r="F162">
            <v>220</v>
          </cell>
        </row>
        <row r="163">
          <cell r="A163" t="str">
            <v>Л1-55-6</v>
          </cell>
          <cell r="B163" t="str">
            <v>ВЛ-220 кВ одноцепная, сечение проводов 400-500 мм2</v>
          </cell>
          <cell r="C163">
            <v>14832</v>
          </cell>
          <cell r="D163" t="str">
            <v>тыс. руб.</v>
          </cell>
          <cell r="F163">
            <v>220</v>
          </cell>
        </row>
        <row r="164">
          <cell r="A164" t="str">
            <v>Л2-55-1</v>
          </cell>
          <cell r="B164" t="str">
            <v>ВЛ-10(6) кВ двухцепная, сечение проводов 50-120 мм2</v>
          </cell>
          <cell r="C164">
            <v>2504</v>
          </cell>
          <cell r="D164" t="str">
            <v>тыс. руб.</v>
          </cell>
          <cell r="F164">
            <v>10</v>
          </cell>
        </row>
        <row r="165">
          <cell r="A165" t="str">
            <v>Л2-55-2</v>
          </cell>
          <cell r="B165" t="str">
            <v>ВЛ-35 кВ двухцепная, сечение проводов 70-150 мм2</v>
          </cell>
          <cell r="C165">
            <v>9491</v>
          </cell>
          <cell r="D165" t="str">
            <v>тыс. руб.</v>
          </cell>
          <cell r="F165">
            <v>35</v>
          </cell>
        </row>
        <row r="166">
          <cell r="A166" t="str">
            <v>Л2-55-3</v>
          </cell>
          <cell r="B166" t="str">
            <v>ВЛ-110 кВ двухцепная, сечение проводов 70-150 мм2</v>
          </cell>
          <cell r="C166">
            <v>9910</v>
          </cell>
          <cell r="D166" t="str">
            <v>тыс. руб.</v>
          </cell>
          <cell r="F166">
            <v>110</v>
          </cell>
        </row>
        <row r="167">
          <cell r="A167" t="str">
            <v>Л2-55-4</v>
          </cell>
          <cell r="B167" t="str">
            <v>ВЛ-110 кВ двухцепная, сечение проводов 185-240 мм2</v>
          </cell>
          <cell r="C167">
            <v>10667</v>
          </cell>
          <cell r="D167" t="str">
            <v>тыс. руб.</v>
          </cell>
          <cell r="F167">
            <v>110</v>
          </cell>
        </row>
        <row r="168">
          <cell r="A168" t="str">
            <v>Л2-55-5</v>
          </cell>
          <cell r="B168" t="str">
            <v>ВЛ-220 кВ двухцепная, сечение проводов 240-300 мм2</v>
          </cell>
          <cell r="C168">
            <v>16200</v>
          </cell>
          <cell r="D168" t="str">
            <v>тыс. руб.</v>
          </cell>
          <cell r="F168">
            <v>220</v>
          </cell>
        </row>
        <row r="169">
          <cell r="A169" t="str">
            <v>Л2-55-6</v>
          </cell>
          <cell r="B169" t="str">
            <v>ВЛ-220 кВ двухцепная, сечение проводов 400-500 мм2</v>
          </cell>
          <cell r="C169">
            <v>16473</v>
          </cell>
          <cell r="D169" t="str">
            <v>тыс. руб.</v>
          </cell>
          <cell r="F169">
            <v>220</v>
          </cell>
        </row>
        <row r="170">
          <cell r="A170" t="str">
            <v>Л1-57-1</v>
          </cell>
          <cell r="B170" t="str">
            <v>ВЛ-10(6) кВ одноцепная, сечение проводов 50-120 мм2</v>
          </cell>
          <cell r="C170">
            <v>1705</v>
          </cell>
          <cell r="D170" t="str">
            <v>тыс. руб.</v>
          </cell>
          <cell r="F170">
            <v>10</v>
          </cell>
        </row>
        <row r="171">
          <cell r="A171" t="str">
            <v>Л1-57-2</v>
          </cell>
          <cell r="B171" t="str">
            <v>ВЛ-35 кВ одноцепная, сечение проводов 70-150 мм2</v>
          </cell>
          <cell r="C171">
            <v>8102</v>
          </cell>
          <cell r="D171" t="str">
            <v>тыс. руб.</v>
          </cell>
          <cell r="F171">
            <v>35</v>
          </cell>
        </row>
        <row r="172">
          <cell r="A172" t="str">
            <v>Л1-57-3</v>
          </cell>
          <cell r="B172" t="str">
            <v>ВЛ-110 кВ одноцепная, сечение проводов 70-150 мм2</v>
          </cell>
          <cell r="C172">
            <v>8274</v>
          </cell>
          <cell r="D172" t="str">
            <v>тыс. руб.</v>
          </cell>
          <cell r="F172">
            <v>110</v>
          </cell>
        </row>
        <row r="173">
          <cell r="A173" t="str">
            <v>Л1-57-4</v>
          </cell>
          <cell r="B173" t="str">
            <v>ВЛ-110 кВ одноцепная, сечение проводов 185-240 мм2</v>
          </cell>
          <cell r="C173">
            <v>9005</v>
          </cell>
          <cell r="D173" t="str">
            <v>тыс. руб.</v>
          </cell>
          <cell r="F173">
            <v>110</v>
          </cell>
        </row>
        <row r="174">
          <cell r="A174" t="str">
            <v>Л1-57-5</v>
          </cell>
          <cell r="B174" t="str">
            <v>ВЛ-220 кВ одноцепная, сечение проводов 240-300 мм2</v>
          </cell>
          <cell r="C174">
            <v>12060</v>
          </cell>
          <cell r="D174" t="str">
            <v>тыс. руб.</v>
          </cell>
          <cell r="F174">
            <v>220</v>
          </cell>
        </row>
        <row r="175">
          <cell r="A175" t="str">
            <v>Л1-57-6</v>
          </cell>
          <cell r="B175" t="str">
            <v>ВЛ-220 кВ одноцепная, сечение проводов 400-500 мм2</v>
          </cell>
          <cell r="C175">
            <v>12303</v>
          </cell>
          <cell r="D175" t="str">
            <v>тыс. руб.</v>
          </cell>
          <cell r="F175">
            <v>220</v>
          </cell>
        </row>
        <row r="176">
          <cell r="A176" t="str">
            <v>Л2-57-1</v>
          </cell>
          <cell r="B176" t="str">
            <v>ВЛ-10(6) кВ двухцепная, сечение проводов 50-120 мм2</v>
          </cell>
          <cell r="C176">
            <v>2007</v>
          </cell>
          <cell r="D176" t="str">
            <v>тыс. руб.</v>
          </cell>
          <cell r="F176">
            <v>10</v>
          </cell>
        </row>
        <row r="177">
          <cell r="A177" t="str">
            <v>Л2-57-2</v>
          </cell>
          <cell r="B177" t="str">
            <v>ВЛ-35 кВ двухцепная, сечение проводов 70-150 мм2</v>
          </cell>
          <cell r="C177">
            <v>8945</v>
          </cell>
          <cell r="D177" t="str">
            <v>тыс. руб.</v>
          </cell>
          <cell r="F177">
            <v>35</v>
          </cell>
        </row>
        <row r="178">
          <cell r="A178" t="str">
            <v>Л2-57-3</v>
          </cell>
          <cell r="B178" t="str">
            <v>ВЛ-110 кВ двухцепная, сечение проводов 70-150 мм2</v>
          </cell>
          <cell r="C178">
            <v>9318</v>
          </cell>
          <cell r="D178" t="str">
            <v>тыс. руб.</v>
          </cell>
          <cell r="F178">
            <v>110</v>
          </cell>
        </row>
        <row r="179">
          <cell r="A179" t="str">
            <v>Л2-57-4</v>
          </cell>
          <cell r="B179" t="str">
            <v>ВЛ-110 кВ двухцепная, сечение проводов 185-240 мм2</v>
          </cell>
          <cell r="C179">
            <v>9924</v>
          </cell>
          <cell r="D179" t="str">
            <v>тыс. руб.</v>
          </cell>
          <cell r="F179">
            <v>110</v>
          </cell>
        </row>
        <row r="180">
          <cell r="A180" t="str">
            <v>Л2-57-5</v>
          </cell>
          <cell r="B180" t="str">
            <v>ВЛ-220 кВ двухцепная, сечение проводов 240-300 мм2</v>
          </cell>
          <cell r="C180">
            <v>14410</v>
          </cell>
          <cell r="D180" t="str">
            <v>тыс. руб.</v>
          </cell>
          <cell r="F180">
            <v>220</v>
          </cell>
        </row>
        <row r="181">
          <cell r="A181" t="str">
            <v>Л2-57-6</v>
          </cell>
          <cell r="B181" t="str">
            <v>ВЛ-220 кВ двухцепная, сечение проводов 400-500 мм2</v>
          </cell>
          <cell r="C181">
            <v>14619</v>
          </cell>
          <cell r="D181" t="str">
            <v>тыс. руб.</v>
          </cell>
          <cell r="F181">
            <v>220</v>
          </cell>
        </row>
        <row r="182">
          <cell r="A182" t="str">
            <v>Л1-64-1</v>
          </cell>
          <cell r="B182" t="str">
            <v>ВЛ-10(6) кВ одноцепная, сечение проводов 50-120 мм2</v>
          </cell>
          <cell r="C182">
            <v>1705</v>
          </cell>
          <cell r="D182" t="str">
            <v>тыс. руб.</v>
          </cell>
          <cell r="F182">
            <v>10</v>
          </cell>
        </row>
        <row r="183">
          <cell r="A183" t="str">
            <v>Л1-64-2</v>
          </cell>
          <cell r="B183" t="str">
            <v>ВЛ-35 кВ одноцепная, сечение проводов 70-150 мм2</v>
          </cell>
          <cell r="C183">
            <v>6422</v>
          </cell>
          <cell r="D183" t="str">
            <v>тыс. руб.</v>
          </cell>
          <cell r="F183">
            <v>35</v>
          </cell>
        </row>
        <row r="184">
          <cell r="A184" t="str">
            <v>Л1-64-3</v>
          </cell>
          <cell r="B184" t="str">
            <v>ВЛ-110 кВ одноцепная, сечение проводов 70-150 мм2</v>
          </cell>
          <cell r="C184">
            <v>6594</v>
          </cell>
          <cell r="D184" t="str">
            <v>тыс. руб.</v>
          </cell>
          <cell r="F184">
            <v>110</v>
          </cell>
        </row>
        <row r="185">
          <cell r="A185" t="str">
            <v>Л1-64-4</v>
          </cell>
          <cell r="B185" t="str">
            <v>ВЛ-110 кВ одноцепная, сечение проводов 185-240 мм2</v>
          </cell>
          <cell r="C185">
            <v>7325</v>
          </cell>
          <cell r="D185" t="str">
            <v>тыс. руб.</v>
          </cell>
          <cell r="F185">
            <v>110</v>
          </cell>
        </row>
        <row r="186">
          <cell r="A186" t="str">
            <v>Л1-64-5</v>
          </cell>
          <cell r="B186" t="str">
            <v>ВЛ-220 кВ одноцепная, сечение проводов 240-300 мм2</v>
          </cell>
          <cell r="C186">
            <v>10380</v>
          </cell>
          <cell r="D186" t="str">
            <v>тыс. руб.</v>
          </cell>
          <cell r="F186">
            <v>220</v>
          </cell>
        </row>
        <row r="187">
          <cell r="A187" t="str">
            <v>Л1-64-6</v>
          </cell>
          <cell r="B187" t="str">
            <v>ВЛ-220 кВ одноцепная, сечение проводов 400-500 мм2</v>
          </cell>
          <cell r="C187">
            <v>10623</v>
          </cell>
          <cell r="D187" t="str">
            <v>тыс. руб.</v>
          </cell>
          <cell r="F187">
            <v>220</v>
          </cell>
        </row>
        <row r="188">
          <cell r="A188" t="str">
            <v>Л2-64-1</v>
          </cell>
          <cell r="B188" t="str">
            <v>ВЛ-10(6) кВ двухцепная, сечение проводов 50-120 мм2</v>
          </cell>
          <cell r="C188">
            <v>2007</v>
          </cell>
          <cell r="D188" t="str">
            <v>тыс. руб.</v>
          </cell>
          <cell r="F188">
            <v>10</v>
          </cell>
        </row>
        <row r="189">
          <cell r="A189" t="str">
            <v>Л2-64-2</v>
          </cell>
          <cell r="B189" t="str">
            <v>ВЛ-35 кВ двухцепная, сечение проводов 70-150 мм2</v>
          </cell>
          <cell r="C189">
            <v>7265</v>
          </cell>
          <cell r="D189" t="str">
            <v>тыс. руб.</v>
          </cell>
          <cell r="F189">
            <v>35</v>
          </cell>
        </row>
        <row r="190">
          <cell r="A190" t="str">
            <v>Л2-64-3</v>
          </cell>
          <cell r="B190" t="str">
            <v>ВЛ-110 кВ двухцепная, сечение проводов 70-150 мм2</v>
          </cell>
          <cell r="C190">
            <v>7638</v>
          </cell>
          <cell r="D190" t="str">
            <v>тыс. руб.</v>
          </cell>
          <cell r="F190">
            <v>110</v>
          </cell>
        </row>
        <row r="191">
          <cell r="A191" t="str">
            <v>Л2-64-4</v>
          </cell>
          <cell r="B191" t="str">
            <v>ВЛ-110 кВ двухцепная, сечение проводов 185-240 мм2</v>
          </cell>
          <cell r="C191">
            <v>8244</v>
          </cell>
          <cell r="D191" t="str">
            <v>тыс. руб.</v>
          </cell>
          <cell r="F191">
            <v>110</v>
          </cell>
        </row>
        <row r="192">
          <cell r="A192" t="str">
            <v>Л2-64-5</v>
          </cell>
          <cell r="B192" t="str">
            <v>ВЛ-220 кВ двухцепная, сечение проводов 240-300 мм2</v>
          </cell>
          <cell r="C192">
            <v>12730</v>
          </cell>
          <cell r="D192" t="str">
            <v>тыс. руб.</v>
          </cell>
          <cell r="F192">
            <v>220</v>
          </cell>
        </row>
        <row r="193">
          <cell r="A193" t="str">
            <v>Л2-64-6</v>
          </cell>
          <cell r="B193" t="str">
            <v>ВЛ-220 кВ двухцепная, сечение проводов 400-500 мм2</v>
          </cell>
          <cell r="C193">
            <v>12939</v>
          </cell>
          <cell r="D193" t="str">
            <v>тыс. руб.</v>
          </cell>
          <cell r="F193">
            <v>220</v>
          </cell>
        </row>
        <row r="194">
          <cell r="A194" t="str">
            <v>Д1-01-1</v>
          </cell>
          <cell r="B194" t="str">
            <v>Демонтаж одноцепной ВЛ-10 кВ</v>
          </cell>
          <cell r="C194">
            <v>92</v>
          </cell>
          <cell r="D194" t="str">
            <v>тыс. руб.</v>
          </cell>
        </row>
        <row r="195">
          <cell r="A195" t="str">
            <v>Д1-02-1</v>
          </cell>
          <cell r="B195" t="str">
            <v>Демонтаж одноцепной ВЛ-35 кВ</v>
          </cell>
          <cell r="C195">
            <v>357</v>
          </cell>
          <cell r="D195" t="str">
            <v>тыс. руб.</v>
          </cell>
        </row>
        <row r="196">
          <cell r="A196" t="str">
            <v>Д1-03-1</v>
          </cell>
          <cell r="B196" t="str">
            <v>Демонтаж одноцепной ВЛ-110 кВ</v>
          </cell>
          <cell r="C196">
            <v>383</v>
          </cell>
          <cell r="D196" t="str">
            <v>тыс. руб.</v>
          </cell>
        </row>
        <row r="197">
          <cell r="A197" t="str">
            <v>Д1-04-1</v>
          </cell>
          <cell r="B197" t="str">
            <v>Демонтаж одноцепной ВЛ-220 кВ</v>
          </cell>
          <cell r="C197">
            <v>612</v>
          </cell>
          <cell r="D197" t="str">
            <v>тыс. руб.</v>
          </cell>
        </row>
        <row r="198">
          <cell r="A198" t="str">
            <v>Д1-01-2</v>
          </cell>
          <cell r="B198" t="str">
            <v>Демонтаж двухцепной ВЛ-10 кВ</v>
          </cell>
          <cell r="C198">
            <v>125</v>
          </cell>
          <cell r="D198" t="str">
            <v>тыс. руб.</v>
          </cell>
        </row>
        <row r="199">
          <cell r="A199" t="str">
            <v>Д1-02-2</v>
          </cell>
          <cell r="B199" t="str">
            <v>Демонтаж двухцепной ВЛ-35 кВ</v>
          </cell>
          <cell r="C199">
            <v>564</v>
          </cell>
          <cell r="D199" t="str">
            <v>тыс. руб.</v>
          </cell>
        </row>
        <row r="200">
          <cell r="A200" t="str">
            <v>Д1-03-2</v>
          </cell>
          <cell r="B200" t="str">
            <v>Демонтаж двухцепной ВЛ-110 кВ</v>
          </cell>
          <cell r="C200">
            <v>564</v>
          </cell>
          <cell r="D200" t="str">
            <v>тыс. руб.</v>
          </cell>
        </row>
        <row r="201">
          <cell r="A201" t="str">
            <v>Д1-04-2</v>
          </cell>
          <cell r="B201" t="str">
            <v>Демонтаж двухцепной ВЛ-220 кВ</v>
          </cell>
          <cell r="C201">
            <v>880</v>
          </cell>
          <cell r="D201" t="str">
            <v>тыс. руб.</v>
          </cell>
        </row>
        <row r="202">
          <cell r="A202" t="str">
            <v>П4-01</v>
          </cell>
          <cell r="B202" t="str">
            <v>Затраты на проектно-изыскательские работы для больших переходов ВЛ от 600 до 1000 м</v>
          </cell>
          <cell r="C202">
            <v>9488</v>
          </cell>
          <cell r="D202" t="str">
            <v>тыс. руб.</v>
          </cell>
        </row>
        <row r="203">
          <cell r="A203" t="str">
            <v>П4-02</v>
          </cell>
          <cell r="B203" t="str">
            <v>Затраты на проектно-изыскательские работы для больших переходов ВЛ от 1000 до 1500 м</v>
          </cell>
          <cell r="C203">
            <v>12019</v>
          </cell>
          <cell r="D203" t="str">
            <v>тыс. руб.</v>
          </cell>
        </row>
        <row r="204">
          <cell r="A204" t="str">
            <v>П4-03</v>
          </cell>
          <cell r="B204" t="str">
            <v>Затраты на проектно-изыскательские работы для больших переходов ВЛ свыше 1500 м</v>
          </cell>
          <cell r="C204">
            <v>15182</v>
          </cell>
          <cell r="D204" t="str">
            <v>тыс. руб.</v>
          </cell>
        </row>
        <row r="205">
          <cell r="A205" t="str">
            <v>К1-01-1</v>
          </cell>
          <cell r="B205" t="str">
            <v>КЛ-6 кВ с алюминиевой жилой сечением 35 мм2</v>
          </cell>
          <cell r="C205">
            <v>1032</v>
          </cell>
          <cell r="D205" t="str">
            <v>тыс. руб.</v>
          </cell>
          <cell r="F205" t="str">
            <v>П5-01</v>
          </cell>
        </row>
        <row r="206">
          <cell r="A206" t="str">
            <v>К1-02-1</v>
          </cell>
          <cell r="B206" t="str">
            <v>КЛ-6 кВ с алюминиевой жилой сечением 50 мм2</v>
          </cell>
          <cell r="C206">
            <v>1080</v>
          </cell>
          <cell r="D206" t="str">
            <v>тыс. руб.</v>
          </cell>
          <cell r="F206" t="str">
            <v>П5-01</v>
          </cell>
        </row>
        <row r="207">
          <cell r="A207" t="str">
            <v>К1-02-2</v>
          </cell>
          <cell r="B207" t="str">
            <v>КЛ-10 кВ с алюминиевой жилой сечением 50 мм2</v>
          </cell>
          <cell r="C207">
            <v>1131</v>
          </cell>
          <cell r="D207" t="str">
            <v>тыс. руб.</v>
          </cell>
          <cell r="F207" t="str">
            <v>П5-01</v>
          </cell>
        </row>
        <row r="208">
          <cell r="A208" t="str">
            <v>К1-02-3</v>
          </cell>
          <cell r="B208" t="str">
            <v>КЛ-35 кВ с алюминиевой жилой сечением 50 мм2</v>
          </cell>
          <cell r="C208">
            <v>1609</v>
          </cell>
          <cell r="D208" t="str">
            <v>тыс. руб.</v>
          </cell>
          <cell r="F208" t="str">
            <v>П5-02</v>
          </cell>
        </row>
        <row r="209">
          <cell r="A209" t="str">
            <v>К1-03-1</v>
          </cell>
          <cell r="B209" t="str">
            <v>КЛ-6 кВ с алюминиевой жилой сечением 70 мм2</v>
          </cell>
          <cell r="C209">
            <v>1301</v>
          </cell>
          <cell r="D209" t="str">
            <v>тыс. руб.</v>
          </cell>
          <cell r="F209" t="str">
            <v>П5-01</v>
          </cell>
        </row>
        <row r="210">
          <cell r="A210" t="str">
            <v>К1-03-2</v>
          </cell>
          <cell r="B210" t="str">
            <v>КЛ-10 кВ с алюминиевой жилой сечением 70 мм2</v>
          </cell>
          <cell r="C210">
            <v>1364</v>
          </cell>
          <cell r="D210" t="str">
            <v>тыс. руб.</v>
          </cell>
          <cell r="F210" t="str">
            <v>П5-01</v>
          </cell>
        </row>
        <row r="211">
          <cell r="A211" t="str">
            <v>К1-03-3</v>
          </cell>
          <cell r="B211" t="str">
            <v>КЛ-35 кВ с алюминиевой жилой сечением 70 мм2</v>
          </cell>
          <cell r="C211">
            <v>1833</v>
          </cell>
          <cell r="D211" t="str">
            <v>тыс. руб.</v>
          </cell>
          <cell r="F211" t="str">
            <v>П5-02</v>
          </cell>
        </row>
        <row r="212">
          <cell r="A212" t="str">
            <v>К1-04-1</v>
          </cell>
          <cell r="B212" t="str">
            <v>КЛ-6 кВ с алюминиевой жилой сечением 95 мм2</v>
          </cell>
          <cell r="C212">
            <v>1580</v>
          </cell>
          <cell r="D212" t="str">
            <v>тыс. руб.</v>
          </cell>
          <cell r="F212" t="str">
            <v>П5-01</v>
          </cell>
        </row>
        <row r="213">
          <cell r="A213" t="str">
            <v>К1-04-2</v>
          </cell>
          <cell r="B213" t="str">
            <v>КЛ-10 кВ с алюминиевой жилой сечением 95 мм2</v>
          </cell>
          <cell r="C213">
            <v>1644</v>
          </cell>
          <cell r="D213" t="str">
            <v>тыс. руб.</v>
          </cell>
          <cell r="F213" t="str">
            <v>П5-01</v>
          </cell>
        </row>
        <row r="214">
          <cell r="A214" t="str">
            <v>К1-04-3</v>
          </cell>
          <cell r="B214" t="str">
            <v>КЛ-35 кВ с алюминиевой жилой сечением 95 мм2</v>
          </cell>
          <cell r="C214">
            <v>2124</v>
          </cell>
          <cell r="D214" t="str">
            <v>тыс. руб.</v>
          </cell>
          <cell r="F214" t="str">
            <v>П5-02</v>
          </cell>
        </row>
        <row r="215">
          <cell r="A215" t="str">
            <v>К1-05-1</v>
          </cell>
          <cell r="B215" t="str">
            <v>КЛ-6 кВ с алюминиевой жилой сечением 120 мм2</v>
          </cell>
          <cell r="C215">
            <v>1667</v>
          </cell>
          <cell r="D215" t="str">
            <v>тыс. руб.</v>
          </cell>
          <cell r="F215" t="str">
            <v>П5-01</v>
          </cell>
        </row>
        <row r="216">
          <cell r="A216" t="str">
            <v>К1-05-2</v>
          </cell>
          <cell r="B216" t="str">
            <v>КЛ-10 кВ с алюминиевой жилой сечением 120 мм2</v>
          </cell>
          <cell r="C216">
            <v>1722</v>
          </cell>
          <cell r="D216" t="str">
            <v>тыс. руб.</v>
          </cell>
          <cell r="F216" t="str">
            <v>П5-01</v>
          </cell>
        </row>
        <row r="217">
          <cell r="A217" t="str">
            <v>К1-05-3</v>
          </cell>
          <cell r="B217" t="str">
            <v>КЛ-35 кВ с алюминиевой жилой сечением 120 мм2</v>
          </cell>
          <cell r="C217">
            <v>2216</v>
          </cell>
          <cell r="D217" t="str">
            <v>тыс. руб.</v>
          </cell>
          <cell r="F217" t="str">
            <v>П5-02</v>
          </cell>
        </row>
        <row r="218">
          <cell r="A218" t="str">
            <v>К1-06-1</v>
          </cell>
          <cell r="B218" t="str">
            <v>КЛ-6 кВ с алюминиевой жилой сечением 150 мм2</v>
          </cell>
          <cell r="C218">
            <v>2026</v>
          </cell>
          <cell r="D218" t="str">
            <v>тыс. руб.</v>
          </cell>
          <cell r="F218" t="str">
            <v>П5-01</v>
          </cell>
        </row>
        <row r="219">
          <cell r="A219" t="str">
            <v>К1-06-2</v>
          </cell>
          <cell r="B219" t="str">
            <v>КЛ-10 кВ с алюминиевой жилой сечением 150 мм2</v>
          </cell>
          <cell r="C219">
            <v>2086</v>
          </cell>
          <cell r="D219" t="str">
            <v>тыс. руб.</v>
          </cell>
          <cell r="F219" t="str">
            <v>П5-01</v>
          </cell>
        </row>
        <row r="220">
          <cell r="A220" t="str">
            <v>К1-06-3</v>
          </cell>
          <cell r="B220" t="str">
            <v>КЛ-35 кВ с алюминиевой жилой сечением 150 мм2</v>
          </cell>
          <cell r="C220">
            <v>2593</v>
          </cell>
          <cell r="D220" t="str">
            <v>тыс. руб.</v>
          </cell>
          <cell r="F220" t="str">
            <v>П5-02</v>
          </cell>
        </row>
        <row r="221">
          <cell r="A221" t="str">
            <v>К1-07-1</v>
          </cell>
          <cell r="B221" t="str">
            <v>КЛ-6 кВ с алюминиевой жилой сечением 185 мм2</v>
          </cell>
          <cell r="C221">
            <v>2133</v>
          </cell>
          <cell r="D221" t="str">
            <v>тыс. руб.</v>
          </cell>
          <cell r="F221" t="str">
            <v>П5-01</v>
          </cell>
        </row>
        <row r="222">
          <cell r="A222" t="str">
            <v>К1-07-2</v>
          </cell>
          <cell r="B222" t="str">
            <v>КЛ-10 кВ с алюминиевой жилой сечением 185 мм2</v>
          </cell>
          <cell r="C222">
            <v>2250</v>
          </cell>
          <cell r="D222" t="str">
            <v>тыс. руб.</v>
          </cell>
          <cell r="F222" t="str">
            <v>П5-01</v>
          </cell>
        </row>
        <row r="223">
          <cell r="A223" t="str">
            <v>К1-07-3</v>
          </cell>
          <cell r="B223" t="str">
            <v>КЛ-35 кВ с алюминиевой жилой сечением 185 мм2</v>
          </cell>
          <cell r="C223">
            <v>2833</v>
          </cell>
          <cell r="D223" t="str">
            <v>тыс. руб.</v>
          </cell>
          <cell r="F223" t="str">
            <v>П5-02</v>
          </cell>
        </row>
        <row r="224">
          <cell r="A224" t="str">
            <v>К1-07-4</v>
          </cell>
          <cell r="B224" t="str">
            <v>КЛ-110 кВ с алюминиевой жилой сечением 185 мм2</v>
          </cell>
          <cell r="C224">
            <v>10225</v>
          </cell>
          <cell r="D224" t="str">
            <v>тыс. руб.</v>
          </cell>
          <cell r="F224" t="str">
            <v>П5-02</v>
          </cell>
        </row>
        <row r="225">
          <cell r="A225" t="str">
            <v>К1-08-1</v>
          </cell>
          <cell r="B225" t="str">
            <v>КЛ-6 кВ с алюминиевой жилой сечением 240 мм2</v>
          </cell>
          <cell r="C225">
            <v>2366</v>
          </cell>
          <cell r="D225" t="str">
            <v>тыс. руб.</v>
          </cell>
          <cell r="F225" t="str">
            <v>П5-01</v>
          </cell>
        </row>
        <row r="226">
          <cell r="A226" t="str">
            <v>К1-08-2</v>
          </cell>
          <cell r="B226" t="str">
            <v>КЛ-10 кВ с алюминиевой жилой сечением 240 мм2</v>
          </cell>
          <cell r="C226">
            <v>2421</v>
          </cell>
          <cell r="D226" t="str">
            <v>тыс. руб.</v>
          </cell>
          <cell r="F226" t="str">
            <v>П5-01</v>
          </cell>
        </row>
        <row r="227">
          <cell r="A227" t="str">
            <v>К1-08-3</v>
          </cell>
          <cell r="B227" t="str">
            <v>КЛ-35 кВ с алюминиевой жилой сечением 240 мм2</v>
          </cell>
          <cell r="C227">
            <v>3017</v>
          </cell>
          <cell r="D227" t="str">
            <v>тыс. руб.</v>
          </cell>
          <cell r="F227" t="str">
            <v>П5-02</v>
          </cell>
        </row>
        <row r="228">
          <cell r="A228" t="str">
            <v>К1-08-4</v>
          </cell>
          <cell r="B228" t="str">
            <v>КЛ-110 кВ с алюминиевой жилой сечением 240 мм2</v>
          </cell>
          <cell r="C228">
            <v>11053</v>
          </cell>
          <cell r="D228" t="str">
            <v>тыс. руб.</v>
          </cell>
          <cell r="F228" t="str">
            <v>П5-02</v>
          </cell>
        </row>
        <row r="229">
          <cell r="A229" t="str">
            <v>К1-09-1</v>
          </cell>
          <cell r="B229" t="str">
            <v>КЛ-6 кВ с алюминиевой жилой сечением 300 мм2</v>
          </cell>
          <cell r="C229">
            <v>2615</v>
          </cell>
          <cell r="D229" t="str">
            <v>тыс. руб.</v>
          </cell>
          <cell r="F229" t="str">
            <v>П5-01</v>
          </cell>
        </row>
        <row r="230">
          <cell r="A230" t="str">
            <v>К1-09-2</v>
          </cell>
          <cell r="B230" t="str">
            <v>КЛ-10 кВ с алюминиевой жилой сечением 300 мм2</v>
          </cell>
          <cell r="C230">
            <v>2663</v>
          </cell>
          <cell r="D230" t="str">
            <v>тыс. руб.</v>
          </cell>
          <cell r="F230" t="str">
            <v>П5-01</v>
          </cell>
        </row>
        <row r="231">
          <cell r="A231" t="str">
            <v>К1-09-3</v>
          </cell>
          <cell r="B231" t="str">
            <v>КЛ-35 кВ с алюминиевой жилой сечением 300 мм2</v>
          </cell>
          <cell r="C231">
            <v>3281</v>
          </cell>
          <cell r="D231" t="str">
            <v>тыс. руб.</v>
          </cell>
          <cell r="F231" t="str">
            <v>П5-02</v>
          </cell>
        </row>
        <row r="232">
          <cell r="A232" t="str">
            <v>К1-09-4</v>
          </cell>
          <cell r="B232" t="str">
            <v>КЛ-110 кВ с алюминиевой жилой сечением 300 мм2</v>
          </cell>
          <cell r="C232">
            <v>11321</v>
          </cell>
          <cell r="D232" t="str">
            <v>тыс. руб.</v>
          </cell>
          <cell r="F232" t="str">
            <v>П5-02</v>
          </cell>
        </row>
        <row r="233">
          <cell r="A233" t="str">
            <v>К1-10-1</v>
          </cell>
          <cell r="B233" t="str">
            <v>КЛ-6 кВ с алюминиевой жилой сечением 400 мм2</v>
          </cell>
          <cell r="C233">
            <v>3228</v>
          </cell>
          <cell r="D233" t="str">
            <v>тыс. руб.</v>
          </cell>
          <cell r="F233" t="str">
            <v>П5-01</v>
          </cell>
        </row>
        <row r="234">
          <cell r="A234" t="str">
            <v>К1-10-2</v>
          </cell>
          <cell r="B234" t="str">
            <v>КЛ-10 кВ с алюминиевой жилой сечением 400 мм2</v>
          </cell>
          <cell r="C234">
            <v>3186</v>
          </cell>
          <cell r="D234" t="str">
            <v>тыс. руб.</v>
          </cell>
          <cell r="F234" t="str">
            <v>П5-01</v>
          </cell>
        </row>
        <row r="235">
          <cell r="A235" t="str">
            <v>К1-10-3</v>
          </cell>
          <cell r="B235" t="str">
            <v>КЛ-35 кВ с алюминиевой жилой сечением 400 мм2</v>
          </cell>
          <cell r="C235">
            <v>4113</v>
          </cell>
          <cell r="D235" t="str">
            <v>тыс. руб.</v>
          </cell>
          <cell r="F235" t="str">
            <v>П5-02</v>
          </cell>
        </row>
        <row r="236">
          <cell r="A236" t="str">
            <v>К1-10-4</v>
          </cell>
          <cell r="B236" t="str">
            <v>КЛ-110 кВ с алюминиевой жилой сечением 400 мм2</v>
          </cell>
          <cell r="C236">
            <v>11558</v>
          </cell>
          <cell r="D236" t="str">
            <v>тыс. руб.</v>
          </cell>
          <cell r="F236" t="str">
            <v>П5-02</v>
          </cell>
        </row>
        <row r="237">
          <cell r="A237" t="str">
            <v>К1-10-5</v>
          </cell>
          <cell r="B237" t="str">
            <v>КЛ-220 кВ с алюминиевой жилой сечением 400 мм2</v>
          </cell>
          <cell r="C237">
            <v>21693</v>
          </cell>
          <cell r="D237" t="str">
            <v>тыс. руб.</v>
          </cell>
          <cell r="F237" t="str">
            <v>П5-02</v>
          </cell>
        </row>
        <row r="238">
          <cell r="A238" t="str">
            <v>К1-11-1</v>
          </cell>
          <cell r="B238" t="str">
            <v>КЛ-6 кВ с алюминиевой жилой сечением 500 мм2</v>
          </cell>
          <cell r="C238">
            <v>3734</v>
          </cell>
          <cell r="D238" t="str">
            <v>тыс. руб.</v>
          </cell>
          <cell r="F238" t="str">
            <v>П5-01</v>
          </cell>
        </row>
        <row r="239">
          <cell r="A239" t="str">
            <v>К1-11-2</v>
          </cell>
          <cell r="B239" t="str">
            <v>КЛ-10 кВ с алюминиевой жилой сечением 500 мм2</v>
          </cell>
          <cell r="C239">
            <v>3560</v>
          </cell>
          <cell r="D239" t="str">
            <v>тыс. руб.</v>
          </cell>
          <cell r="F239" t="str">
            <v>П5-01</v>
          </cell>
        </row>
        <row r="240">
          <cell r="A240" t="str">
            <v>К1-11-3</v>
          </cell>
          <cell r="B240" t="str">
            <v>КЛ-35 кВ с алюминиевой жилой сечением 500 мм2</v>
          </cell>
          <cell r="C240">
            <v>4512</v>
          </cell>
          <cell r="D240" t="str">
            <v>тыс. руб.</v>
          </cell>
          <cell r="F240" t="str">
            <v>П5-02</v>
          </cell>
        </row>
        <row r="241">
          <cell r="A241" t="str">
            <v>К1-11-4</v>
          </cell>
          <cell r="B241" t="str">
            <v>КЛ-110 кВ с алюминиевой жилой сечением 500 мм2</v>
          </cell>
          <cell r="C241">
            <v>12095</v>
          </cell>
          <cell r="D241" t="str">
            <v>тыс. руб.</v>
          </cell>
          <cell r="F241" t="str">
            <v>П5-02</v>
          </cell>
        </row>
        <row r="242">
          <cell r="A242" t="str">
            <v>К1-11-5</v>
          </cell>
          <cell r="B242" t="str">
            <v>КЛ-220 кВ с алюминиевой жилой сечением 500 мм2</v>
          </cell>
          <cell r="C242">
            <v>22039</v>
          </cell>
          <cell r="D242" t="str">
            <v>тыс. руб.</v>
          </cell>
          <cell r="F242" t="str">
            <v>П5-02</v>
          </cell>
        </row>
        <row r="243">
          <cell r="A243" t="str">
            <v>К1-12-1</v>
          </cell>
          <cell r="B243" t="str">
            <v>КЛ-6 кВ с алюминиевой жилой сечением 630 мм2</v>
          </cell>
          <cell r="C243">
            <v>4557</v>
          </cell>
          <cell r="D243" t="str">
            <v>тыс. руб.</v>
          </cell>
          <cell r="F243" t="str">
            <v>П5-01</v>
          </cell>
        </row>
        <row r="244">
          <cell r="A244" t="str">
            <v>К1-12-2</v>
          </cell>
          <cell r="B244" t="str">
            <v>КЛ-10 кВ с алюминиевой жилой сечением 630 мм2</v>
          </cell>
          <cell r="C244">
            <v>4577</v>
          </cell>
          <cell r="D244" t="str">
            <v>тыс. руб.</v>
          </cell>
          <cell r="F244" t="str">
            <v>П5-01</v>
          </cell>
        </row>
        <row r="245">
          <cell r="A245" t="str">
            <v>К1-12-3</v>
          </cell>
          <cell r="B245" t="str">
            <v>КЛ-35 кВ с алюминиевой жилой сечением 630 мм2</v>
          </cell>
          <cell r="C245">
            <v>5409</v>
          </cell>
          <cell r="D245" t="str">
            <v>тыс. руб.</v>
          </cell>
          <cell r="F245" t="str">
            <v>П5-02</v>
          </cell>
        </row>
        <row r="246">
          <cell r="A246" t="str">
            <v>К1-12-4</v>
          </cell>
          <cell r="B246" t="str">
            <v>КЛ-110 кВ с алюминиевой жилой сечением 630 мм2</v>
          </cell>
          <cell r="C246">
            <v>13064</v>
          </cell>
          <cell r="D246" t="str">
            <v>тыс. руб.</v>
          </cell>
          <cell r="F246" t="str">
            <v>П5-02</v>
          </cell>
        </row>
        <row r="247">
          <cell r="A247" t="str">
            <v>К1-12-5</v>
          </cell>
          <cell r="B247" t="str">
            <v>КЛ-220 кВ с алюминиевой жилой сечением 630 мм2</v>
          </cell>
          <cell r="C247">
            <v>22384</v>
          </cell>
          <cell r="D247" t="str">
            <v>тыс. руб.</v>
          </cell>
          <cell r="F247" t="str">
            <v>П5-02</v>
          </cell>
        </row>
        <row r="248">
          <cell r="A248" t="str">
            <v>К1-13-1</v>
          </cell>
          <cell r="B248" t="str">
            <v>КЛ-6 кВ с алюминиевой жилой сечением 800 мм2</v>
          </cell>
          <cell r="C248">
            <v>5266</v>
          </cell>
          <cell r="D248" t="str">
            <v>тыс. руб.</v>
          </cell>
          <cell r="F248" t="str">
            <v>П5-01</v>
          </cell>
        </row>
        <row r="249">
          <cell r="A249" t="str">
            <v>К1-13-2</v>
          </cell>
          <cell r="B249" t="str">
            <v>КЛ-10 кВ с алюминиевой жилой сечением 800 мм2</v>
          </cell>
          <cell r="C249">
            <v>3815</v>
          </cell>
          <cell r="D249" t="str">
            <v>тыс. руб.</v>
          </cell>
          <cell r="F249" t="str">
            <v>П5-01</v>
          </cell>
        </row>
        <row r="250">
          <cell r="A250" t="str">
            <v>К1-13-3</v>
          </cell>
          <cell r="B250" t="str">
            <v>КЛ-35 кВ с алюминиевой жилой сечением 800 мм2</v>
          </cell>
          <cell r="C250">
            <v>5981</v>
          </cell>
          <cell r="D250" t="str">
            <v>тыс. руб.</v>
          </cell>
          <cell r="F250" t="str">
            <v>П5-02</v>
          </cell>
        </row>
        <row r="251">
          <cell r="A251" t="str">
            <v>К1-13-4</v>
          </cell>
          <cell r="B251" t="str">
            <v>КЛ-110 кВ с алюминиевой жилой сечением 800 мм2</v>
          </cell>
          <cell r="C251">
            <v>13849</v>
          </cell>
          <cell r="D251" t="str">
            <v>тыс. руб.</v>
          </cell>
          <cell r="F251" t="str">
            <v>П5-02</v>
          </cell>
        </row>
        <row r="252">
          <cell r="A252" t="str">
            <v>К1-13-5</v>
          </cell>
          <cell r="B252" t="str">
            <v>КЛ-220 кВ с алюминиевой жилой сечением 800 мм2</v>
          </cell>
          <cell r="C252">
            <v>22588</v>
          </cell>
          <cell r="D252" t="str">
            <v>тыс. руб.</v>
          </cell>
          <cell r="F252" t="str">
            <v>П5-02</v>
          </cell>
        </row>
        <row r="253">
          <cell r="A253" t="str">
            <v>К1-14-4</v>
          </cell>
          <cell r="B253" t="str">
            <v>КЛ-110 кВ с алюминиевой жилой сечением 1000 мм2</v>
          </cell>
          <cell r="C253">
            <v>16682</v>
          </cell>
          <cell r="D253" t="str">
            <v>тыс. руб.</v>
          </cell>
          <cell r="F253" t="str">
            <v>П5-02</v>
          </cell>
        </row>
        <row r="254">
          <cell r="A254" t="str">
            <v>К1-14-5</v>
          </cell>
          <cell r="B254" t="str">
            <v>КЛ-220 кВ с алюминиевой жилой сечением 1000 мм2</v>
          </cell>
          <cell r="C254">
            <v>25298</v>
          </cell>
          <cell r="D254" t="str">
            <v>тыс. руб.</v>
          </cell>
          <cell r="F254" t="str">
            <v>П5-02</v>
          </cell>
        </row>
        <row r="255">
          <cell r="A255" t="str">
            <v>К1-15-4</v>
          </cell>
          <cell r="B255" t="str">
            <v>КЛ-110 кВ с алюминиевой жилой сечением 1200 мм2</v>
          </cell>
          <cell r="C255">
            <v>18630</v>
          </cell>
          <cell r="D255" t="str">
            <v>тыс. руб.</v>
          </cell>
          <cell r="F255" t="str">
            <v>П5-02</v>
          </cell>
        </row>
        <row r="256">
          <cell r="A256" t="str">
            <v>К1-15-5</v>
          </cell>
          <cell r="B256" t="str">
            <v>КЛ-220 кВ с алюминиевой жилой сечением 1200 мм2</v>
          </cell>
          <cell r="C256">
            <v>26303</v>
          </cell>
          <cell r="D256" t="str">
            <v>тыс. руб.</v>
          </cell>
          <cell r="F256" t="str">
            <v>П5-02</v>
          </cell>
        </row>
        <row r="257">
          <cell r="A257" t="str">
            <v>К1-16-4</v>
          </cell>
          <cell r="B257" t="str">
            <v>КЛ-110 кВ с алюминиевой жилой сечением 1400 мм2</v>
          </cell>
          <cell r="C257">
            <v>20258</v>
          </cell>
          <cell r="D257" t="str">
            <v>тыс. руб.</v>
          </cell>
          <cell r="F257" t="str">
            <v>П5-02</v>
          </cell>
        </row>
        <row r="258">
          <cell r="A258" t="str">
            <v>К1-16-5</v>
          </cell>
          <cell r="B258" t="str">
            <v>КЛ-220 кВ с алюминиевой жилой сечением 1400 мм2</v>
          </cell>
          <cell r="C258">
            <v>30679</v>
          </cell>
          <cell r="D258" t="str">
            <v>тыс. руб.</v>
          </cell>
          <cell r="F258" t="str">
            <v>П5-02</v>
          </cell>
        </row>
        <row r="259">
          <cell r="A259" t="str">
            <v>К1-17-4</v>
          </cell>
          <cell r="B259" t="str">
            <v>КЛ-110 кВ с алюминиевой жилой сечением 1600 мм2</v>
          </cell>
          <cell r="C259">
            <v>20379</v>
          </cell>
          <cell r="D259" t="str">
            <v>тыс. руб.</v>
          </cell>
          <cell r="F259" t="str">
            <v>П5-02</v>
          </cell>
        </row>
        <row r="260">
          <cell r="A260" t="str">
            <v>К1-17-5</v>
          </cell>
          <cell r="B260" t="str">
            <v>КЛ-220 кВ с алюминиевой жилой сечением 1600 мм2</v>
          </cell>
          <cell r="C260">
            <v>31919</v>
          </cell>
          <cell r="D260" t="str">
            <v>тыс. руб.</v>
          </cell>
          <cell r="F260" t="str">
            <v>П5-02</v>
          </cell>
        </row>
        <row r="261">
          <cell r="A261" t="str">
            <v>К1-18-4</v>
          </cell>
          <cell r="B261" t="str">
            <v>КЛ-110 кВ с алюминиевой жилой сечением 2000 мм2</v>
          </cell>
          <cell r="C261">
            <v>22698</v>
          </cell>
          <cell r="D261" t="str">
            <v>тыс. руб.</v>
          </cell>
          <cell r="F261" t="str">
            <v>П5-02</v>
          </cell>
        </row>
        <row r="262">
          <cell r="A262" t="str">
            <v>К1-18-5</v>
          </cell>
          <cell r="B262" t="str">
            <v>КЛ-220 кВ с алюминиевой жилой сечением 2000 мм2</v>
          </cell>
          <cell r="C262">
            <v>35042</v>
          </cell>
          <cell r="D262" t="str">
            <v>тыс. руб.</v>
          </cell>
          <cell r="F262" t="str">
            <v>П5-02</v>
          </cell>
        </row>
        <row r="263">
          <cell r="A263" t="str">
            <v>К1-19-4</v>
          </cell>
          <cell r="B263" t="str">
            <v>КЛ-110 кВ с алюминиевой жилой сечением 2500 мм2</v>
          </cell>
          <cell r="C263">
            <v>27960</v>
          </cell>
          <cell r="D263" t="str">
            <v>тыс. руб.</v>
          </cell>
          <cell r="F263" t="str">
            <v>П5-02</v>
          </cell>
        </row>
        <row r="264">
          <cell r="A264" t="str">
            <v>К1-19-5</v>
          </cell>
          <cell r="B264" t="str">
            <v>КЛ-220 кВ с алюминиевой жилой сечением 2500 мм2</v>
          </cell>
          <cell r="C264">
            <v>38166</v>
          </cell>
          <cell r="D264" t="str">
            <v>тыс. руб.</v>
          </cell>
          <cell r="F264" t="str">
            <v>П5-02</v>
          </cell>
        </row>
        <row r="265">
          <cell r="A265" t="str">
            <v>К2-01-1</v>
          </cell>
          <cell r="B265" t="str">
            <v>КЛ-6 кВ с медной жилой сечением 35 мм2</v>
          </cell>
          <cell r="C265">
            <v>1534</v>
          </cell>
          <cell r="D265" t="str">
            <v>тыс. руб.</v>
          </cell>
          <cell r="F265" t="str">
            <v>П5-01</v>
          </cell>
        </row>
        <row r="266">
          <cell r="A266" t="str">
            <v>К2-02-1</v>
          </cell>
          <cell r="B266" t="str">
            <v>КЛ-6 кВ с медной жилой сечением 50 мм2</v>
          </cell>
          <cell r="C266">
            <v>1771</v>
          </cell>
          <cell r="D266" t="str">
            <v>тыс. руб.</v>
          </cell>
          <cell r="F266" t="str">
            <v>П5-01</v>
          </cell>
        </row>
        <row r="267">
          <cell r="A267" t="str">
            <v>К2-02-2</v>
          </cell>
          <cell r="B267" t="str">
            <v>КЛ-10 кВ с медной жилой сечением 50 мм2</v>
          </cell>
          <cell r="C267">
            <v>1823</v>
          </cell>
          <cell r="D267" t="str">
            <v>тыс. руб.</v>
          </cell>
          <cell r="F267" t="str">
            <v>П5-01</v>
          </cell>
        </row>
        <row r="268">
          <cell r="A268" t="str">
            <v>К2-02-3</v>
          </cell>
          <cell r="B268" t="str">
            <v>КЛ-35 кВ с медной жилой сечением 50 мм2</v>
          </cell>
          <cell r="C268">
            <v>2270</v>
          </cell>
          <cell r="D268" t="str">
            <v>тыс. руб.</v>
          </cell>
          <cell r="F268" t="str">
            <v>П5-02</v>
          </cell>
        </row>
        <row r="269">
          <cell r="A269" t="str">
            <v>К2-03-1</v>
          </cell>
          <cell r="B269" t="str">
            <v>КЛ-6 кВ с медной жилой сечением 70 мм2</v>
          </cell>
          <cell r="C269">
            <v>2295</v>
          </cell>
          <cell r="D269" t="str">
            <v>тыс. руб.</v>
          </cell>
          <cell r="F269" t="str">
            <v>П5-01</v>
          </cell>
        </row>
        <row r="270">
          <cell r="A270" t="str">
            <v>К2-03-2</v>
          </cell>
          <cell r="B270" t="str">
            <v>КЛ-10 кВ с медной жилой сечением 70 мм2</v>
          </cell>
          <cell r="C270">
            <v>2346</v>
          </cell>
          <cell r="D270" t="str">
            <v>тыс. руб.</v>
          </cell>
          <cell r="F270" t="str">
            <v>П5-01</v>
          </cell>
        </row>
        <row r="271">
          <cell r="A271" t="str">
            <v>К2-03-3</v>
          </cell>
          <cell r="B271" t="str">
            <v>КЛ-35 кВ с медной жилой сечением 70 мм2</v>
          </cell>
          <cell r="C271">
            <v>2776</v>
          </cell>
          <cell r="D271" t="str">
            <v>тыс. руб.</v>
          </cell>
          <cell r="F271" t="str">
            <v>П5-02</v>
          </cell>
        </row>
        <row r="272">
          <cell r="A272" t="str">
            <v>К2-04-1</v>
          </cell>
          <cell r="B272" t="str">
            <v>КЛ-6 кВ с медной жилой сечением 95 мм2</v>
          </cell>
          <cell r="C272">
            <v>2929</v>
          </cell>
          <cell r="D272" t="str">
            <v>тыс. руб.</v>
          </cell>
          <cell r="F272" t="str">
            <v>П5-01</v>
          </cell>
        </row>
        <row r="273">
          <cell r="A273" t="str">
            <v>К2-04-2</v>
          </cell>
          <cell r="B273" t="str">
            <v>КЛ-10 кВ с медной жилой сечением 95 мм2</v>
          </cell>
          <cell r="C273">
            <v>3025</v>
          </cell>
          <cell r="D273" t="str">
            <v>тыс. руб.</v>
          </cell>
          <cell r="F273" t="str">
            <v>П5-01</v>
          </cell>
        </row>
        <row r="274">
          <cell r="A274" t="str">
            <v>К2-04-3</v>
          </cell>
          <cell r="B274" t="str">
            <v>КЛ-35 кВ с медной жилой сечением 95 мм2</v>
          </cell>
          <cell r="C274">
            <v>3429</v>
          </cell>
          <cell r="D274" t="str">
            <v>тыс. руб.</v>
          </cell>
          <cell r="F274" t="str">
            <v>П5-02</v>
          </cell>
        </row>
        <row r="275">
          <cell r="A275" t="str">
            <v>К2-05-1</v>
          </cell>
          <cell r="B275" t="str">
            <v>КЛ-6 кВ с медной жилой сечением 120 мм2</v>
          </cell>
          <cell r="C275">
            <v>3385</v>
          </cell>
          <cell r="D275" t="str">
            <v>тыс. руб.</v>
          </cell>
          <cell r="F275" t="str">
            <v>П5-01</v>
          </cell>
        </row>
        <row r="276">
          <cell r="A276" t="str">
            <v>К2-05-2</v>
          </cell>
          <cell r="B276" t="str">
            <v>КЛ-10 кВ с медной жилой сечением 120 мм2</v>
          </cell>
          <cell r="C276">
            <v>3442</v>
          </cell>
          <cell r="D276" t="str">
            <v>тыс. руб.</v>
          </cell>
          <cell r="F276" t="str">
            <v>П5-01</v>
          </cell>
        </row>
        <row r="277">
          <cell r="A277" t="str">
            <v>К2-05-3</v>
          </cell>
          <cell r="B277" t="str">
            <v>КЛ-35 кВ с медной жилой сечением 120 мм2</v>
          </cell>
          <cell r="C277">
            <v>4355</v>
          </cell>
          <cell r="D277" t="str">
            <v>тыс. руб.</v>
          </cell>
          <cell r="F277" t="str">
            <v>П5-02</v>
          </cell>
        </row>
        <row r="278">
          <cell r="A278" t="str">
            <v>К2-06-1</v>
          </cell>
          <cell r="B278" t="str">
            <v>КЛ-6 кВ с медной жилой сечением 150 мм2</v>
          </cell>
          <cell r="C278">
            <v>4147</v>
          </cell>
          <cell r="D278" t="str">
            <v>тыс. руб.</v>
          </cell>
          <cell r="F278" t="str">
            <v>П5-01</v>
          </cell>
        </row>
        <row r="279">
          <cell r="A279" t="str">
            <v>К2-06-2</v>
          </cell>
          <cell r="B279" t="str">
            <v>КЛ-10 кВ с медной жилой сечением 150 мм2</v>
          </cell>
          <cell r="C279">
            <v>4209</v>
          </cell>
          <cell r="D279" t="str">
            <v>тыс. руб.</v>
          </cell>
          <cell r="F279" t="str">
            <v>П5-01</v>
          </cell>
        </row>
        <row r="280">
          <cell r="A280" t="str">
            <v>К2-06-3</v>
          </cell>
          <cell r="B280" t="str">
            <v>КЛ-35 кВ с медной жилой сечением 150 мм2</v>
          </cell>
          <cell r="C280">
            <v>4490</v>
          </cell>
          <cell r="D280" t="str">
            <v>тыс. руб.</v>
          </cell>
          <cell r="F280" t="str">
            <v>П5-02</v>
          </cell>
        </row>
        <row r="281">
          <cell r="A281" t="str">
            <v>К2-07-1</v>
          </cell>
          <cell r="B281" t="str">
            <v>КЛ-6 кВ с медной жилой сечением 185 мм2</v>
          </cell>
          <cell r="C281">
            <v>4785</v>
          </cell>
          <cell r="D281" t="str">
            <v>тыс. руб.</v>
          </cell>
          <cell r="F281" t="str">
            <v>П5-01</v>
          </cell>
        </row>
        <row r="282">
          <cell r="A282" t="str">
            <v>К2-07-2</v>
          </cell>
          <cell r="B282" t="str">
            <v>КЛ-10 кВ с медной жилой сечением 185 мм2</v>
          </cell>
          <cell r="C282">
            <v>4905</v>
          </cell>
          <cell r="D282" t="str">
            <v>тыс. руб.</v>
          </cell>
          <cell r="F282" t="str">
            <v>П5-01</v>
          </cell>
        </row>
        <row r="283">
          <cell r="A283" t="str">
            <v>К2-07-3</v>
          </cell>
          <cell r="B283" t="str">
            <v>КЛ-35 кВ с медной жилой сечением 185 мм2</v>
          </cell>
          <cell r="C283">
            <v>5368</v>
          </cell>
          <cell r="D283" t="str">
            <v>тыс. руб.</v>
          </cell>
          <cell r="F283" t="str">
            <v>П5-02</v>
          </cell>
        </row>
        <row r="284">
          <cell r="A284" t="str">
            <v>К2-07-4</v>
          </cell>
          <cell r="B284" t="str">
            <v>КЛ-110 кВ с медной жилой сечением 185 мм2</v>
          </cell>
          <cell r="C284">
            <v>13447</v>
          </cell>
          <cell r="D284" t="str">
            <v>тыс. руб.</v>
          </cell>
          <cell r="F284" t="str">
            <v>П5-02</v>
          </cell>
        </row>
        <row r="285">
          <cell r="A285" t="str">
            <v>К2-08-1</v>
          </cell>
          <cell r="B285" t="str">
            <v>КЛ-6 кВ с медной жилой сечением 240 мм2</v>
          </cell>
          <cell r="C285">
            <v>5870</v>
          </cell>
          <cell r="D285" t="str">
            <v>тыс. руб.</v>
          </cell>
          <cell r="F285" t="str">
            <v>П5-01</v>
          </cell>
        </row>
        <row r="286">
          <cell r="A286" t="str">
            <v>К2-08-2</v>
          </cell>
          <cell r="B286" t="str">
            <v>КЛ-10 кВ с медной жилой сечением 240 мм2</v>
          </cell>
          <cell r="C286">
            <v>5920</v>
          </cell>
          <cell r="D286" t="str">
            <v>тыс. руб.</v>
          </cell>
          <cell r="F286" t="str">
            <v>П5-01</v>
          </cell>
        </row>
        <row r="287">
          <cell r="A287" t="str">
            <v>К2-08-3</v>
          </cell>
          <cell r="B287" t="str">
            <v>КЛ-35 кВ с медной жилой сечением 240 мм2</v>
          </cell>
          <cell r="C287">
            <v>6406</v>
          </cell>
          <cell r="D287" t="str">
            <v>тыс. руб.</v>
          </cell>
          <cell r="F287" t="str">
            <v>П5-02</v>
          </cell>
        </row>
        <row r="288">
          <cell r="A288" t="str">
            <v>К2-08-4</v>
          </cell>
          <cell r="B288" t="str">
            <v>КЛ-110 кВ с медной жилой сечением 240 мм2</v>
          </cell>
          <cell r="C288">
            <v>15300</v>
          </cell>
          <cell r="D288" t="str">
            <v>тыс. руб.</v>
          </cell>
          <cell r="F288" t="str">
            <v>П5-02</v>
          </cell>
        </row>
        <row r="289">
          <cell r="A289" t="str">
            <v>К2-09-1</v>
          </cell>
          <cell r="B289" t="str">
            <v>КЛ-6 кВ с медной жилой сечением 300 мм2</v>
          </cell>
          <cell r="C289">
            <v>7003</v>
          </cell>
          <cell r="D289" t="str">
            <v>тыс. руб.</v>
          </cell>
          <cell r="F289" t="str">
            <v>П5-01</v>
          </cell>
        </row>
        <row r="290">
          <cell r="A290" t="str">
            <v>К2-09-2</v>
          </cell>
          <cell r="B290" t="str">
            <v>КЛ-10 кВ с медной жилой сечением 300 мм2</v>
          </cell>
          <cell r="C290">
            <v>7056</v>
          </cell>
          <cell r="D290" t="str">
            <v>тыс. руб.</v>
          </cell>
          <cell r="F290" t="str">
            <v>П5-01</v>
          </cell>
        </row>
        <row r="291">
          <cell r="A291" t="str">
            <v>К2-09-3</v>
          </cell>
          <cell r="B291" t="str">
            <v>КЛ-35 кВ с медной жилой сечением 300 мм2</v>
          </cell>
          <cell r="C291">
            <v>7513</v>
          </cell>
          <cell r="D291" t="str">
            <v>тыс. руб.</v>
          </cell>
          <cell r="F291" t="str">
            <v>П5-02</v>
          </cell>
        </row>
        <row r="292">
          <cell r="A292" t="str">
            <v>К2-09-4</v>
          </cell>
          <cell r="B292" t="str">
            <v>КЛ-110 кВ с медной жилой сечением 300 мм2</v>
          </cell>
          <cell r="C292">
            <v>16682</v>
          </cell>
          <cell r="D292" t="str">
            <v>тыс. руб.</v>
          </cell>
          <cell r="F292" t="str">
            <v>П5-02</v>
          </cell>
        </row>
        <row r="293">
          <cell r="A293" t="str">
            <v>К2-10-1</v>
          </cell>
          <cell r="B293" t="str">
            <v>КЛ-6 кВ с медной жилой сечением 400 мм2</v>
          </cell>
          <cell r="C293">
            <v>8835</v>
          </cell>
          <cell r="D293" t="str">
            <v>тыс. руб.</v>
          </cell>
          <cell r="F293" t="str">
            <v>П5-01</v>
          </cell>
        </row>
        <row r="294">
          <cell r="A294" t="str">
            <v>К2-10-2</v>
          </cell>
          <cell r="B294" t="str">
            <v>КЛ-10 кВ с медной жилой сечением 400 мм2</v>
          </cell>
          <cell r="C294">
            <v>8972</v>
          </cell>
          <cell r="D294" t="str">
            <v>тыс. руб.</v>
          </cell>
          <cell r="F294" t="str">
            <v>П5-01</v>
          </cell>
        </row>
        <row r="295">
          <cell r="A295" t="str">
            <v>К2-10-3</v>
          </cell>
          <cell r="B295" t="str">
            <v>КЛ-35 кВ с медной жилой сечением 400 мм2</v>
          </cell>
          <cell r="C295">
            <v>9231</v>
          </cell>
          <cell r="D295" t="str">
            <v>тыс. руб.</v>
          </cell>
          <cell r="F295" t="str">
            <v>П5-02</v>
          </cell>
        </row>
        <row r="296">
          <cell r="A296" t="str">
            <v>К2-10-4</v>
          </cell>
          <cell r="B296" t="str">
            <v>КЛ-110 кВ с медной жилой сечением 400 мм2</v>
          </cell>
          <cell r="C296">
            <v>18402</v>
          </cell>
          <cell r="D296" t="str">
            <v>тыс. руб.</v>
          </cell>
          <cell r="F296" t="str">
            <v>П5-02</v>
          </cell>
        </row>
        <row r="297">
          <cell r="A297" t="str">
            <v>К2-10-5</v>
          </cell>
          <cell r="B297" t="str">
            <v>КЛ-220 кВ с медной жилой сечением 400 мм2</v>
          </cell>
          <cell r="C297">
            <v>28526</v>
          </cell>
          <cell r="D297" t="str">
            <v>тыс. руб.</v>
          </cell>
          <cell r="F297" t="str">
            <v>П5-02</v>
          </cell>
        </row>
        <row r="298">
          <cell r="A298" t="str">
            <v>К2-11-1</v>
          </cell>
          <cell r="B298" t="str">
            <v>КЛ-6 кВ с медной жилой сечением 500 мм2</v>
          </cell>
          <cell r="C298">
            <v>10941</v>
          </cell>
          <cell r="D298" t="str">
            <v>тыс. руб.</v>
          </cell>
          <cell r="F298" t="str">
            <v>П5-01</v>
          </cell>
        </row>
        <row r="299">
          <cell r="A299" t="str">
            <v>К2-11-2</v>
          </cell>
          <cell r="B299" t="str">
            <v>КЛ-10 кВ с медной жилой сечением 500 мм2</v>
          </cell>
          <cell r="C299">
            <v>10968</v>
          </cell>
          <cell r="D299" t="str">
            <v>тыс. руб.</v>
          </cell>
          <cell r="F299" t="str">
            <v>П5-01</v>
          </cell>
        </row>
        <row r="300">
          <cell r="A300" t="str">
            <v>К2-11-3</v>
          </cell>
          <cell r="B300" t="str">
            <v>КЛ-35 кВ с медной жилой сечением 500 мм2</v>
          </cell>
          <cell r="C300">
            <v>11092</v>
          </cell>
          <cell r="D300" t="str">
            <v>тыс. руб.</v>
          </cell>
          <cell r="F300" t="str">
            <v>П5-02</v>
          </cell>
        </row>
        <row r="301">
          <cell r="A301" t="str">
            <v>К2-11-4</v>
          </cell>
          <cell r="B301" t="str">
            <v>КЛ-110 кВ с медной жилой сечением 500 мм2</v>
          </cell>
          <cell r="C301">
            <v>20905</v>
          </cell>
          <cell r="D301" t="str">
            <v>тыс. руб.</v>
          </cell>
          <cell r="F301" t="str">
            <v>П5-02</v>
          </cell>
        </row>
        <row r="302">
          <cell r="A302" t="str">
            <v>К2-11-5</v>
          </cell>
          <cell r="B302" t="str">
            <v>КЛ-220 кВ с медной жилой сечением 500 мм2</v>
          </cell>
          <cell r="C302">
            <v>30135</v>
          </cell>
          <cell r="D302" t="str">
            <v>тыс. руб.</v>
          </cell>
          <cell r="F302" t="str">
            <v>П5-02</v>
          </cell>
        </row>
        <row r="303">
          <cell r="A303" t="str">
            <v>К2-12-1</v>
          </cell>
          <cell r="B303" t="str">
            <v>КЛ-6 кВ с медной жилой сечением 630 мм2</v>
          </cell>
          <cell r="C303">
            <v>13892</v>
          </cell>
          <cell r="D303" t="str">
            <v>тыс. руб.</v>
          </cell>
          <cell r="F303" t="str">
            <v>П5-01</v>
          </cell>
        </row>
        <row r="304">
          <cell r="A304" t="str">
            <v>К2-12-2</v>
          </cell>
          <cell r="B304" t="str">
            <v>КЛ-10 кВ с медной жилой сечением 630 мм2</v>
          </cell>
          <cell r="C304">
            <v>13925</v>
          </cell>
          <cell r="D304" t="str">
            <v>тыс. руб.</v>
          </cell>
          <cell r="F304" t="str">
            <v>П5-01</v>
          </cell>
        </row>
        <row r="305">
          <cell r="A305" t="str">
            <v>К2-12-3</v>
          </cell>
          <cell r="B305" t="str">
            <v>КЛ-35 кВ с медной жилой сечением 630 мм2</v>
          </cell>
          <cell r="C305">
            <v>13858</v>
          </cell>
          <cell r="D305" t="str">
            <v>тыс. руб.</v>
          </cell>
          <cell r="F305" t="str">
            <v>П5-02</v>
          </cell>
        </row>
        <row r="306">
          <cell r="A306" t="str">
            <v>К2-12-4</v>
          </cell>
          <cell r="B306" t="str">
            <v>КЛ-110 кВ с медной жилой сечением 630 мм2</v>
          </cell>
          <cell r="C306">
            <v>24547</v>
          </cell>
          <cell r="D306" t="str">
            <v>тыс. руб.</v>
          </cell>
          <cell r="F306" t="str">
            <v>П5-02</v>
          </cell>
        </row>
        <row r="307">
          <cell r="A307" t="str">
            <v>К2-12-5</v>
          </cell>
          <cell r="B307" t="str">
            <v>КЛ-220 кВ с медной жилой сечением 630 мм2</v>
          </cell>
          <cell r="C307">
            <v>33861</v>
          </cell>
          <cell r="D307" t="str">
            <v>тыс. руб.</v>
          </cell>
          <cell r="F307" t="str">
            <v>П5-02</v>
          </cell>
        </row>
        <row r="308">
          <cell r="A308" t="str">
            <v>К2-13-1</v>
          </cell>
          <cell r="B308" t="str">
            <v>КЛ-6 кВ с медной жилой сечением 800 мм2</v>
          </cell>
          <cell r="C308">
            <v>17216</v>
          </cell>
          <cell r="D308" t="str">
            <v>тыс. руб.</v>
          </cell>
          <cell r="F308" t="str">
            <v>П5-01</v>
          </cell>
        </row>
        <row r="309">
          <cell r="A309" t="str">
            <v>К2-13-2</v>
          </cell>
          <cell r="B309" t="str">
            <v>КЛ-10 кВ с медной жилой сечением 800 мм2</v>
          </cell>
          <cell r="C309">
            <v>17255</v>
          </cell>
          <cell r="D309" t="str">
            <v>тыс. руб.</v>
          </cell>
          <cell r="F309" t="str">
            <v>П5-01</v>
          </cell>
        </row>
        <row r="310">
          <cell r="A310" t="str">
            <v>К2-13-3</v>
          </cell>
          <cell r="B310" t="str">
            <v>КЛ-35 кВ с медной жилой сечением 800 мм2</v>
          </cell>
          <cell r="C310">
            <v>17489</v>
          </cell>
          <cell r="D310" t="str">
            <v>тыс. руб.</v>
          </cell>
          <cell r="F310" t="str">
            <v>П5-02</v>
          </cell>
        </row>
        <row r="311">
          <cell r="A311" t="str">
            <v>К2-13-4</v>
          </cell>
          <cell r="B311" t="str">
            <v>КЛ-110 кВ с медной жилой сечением 800 мм2</v>
          </cell>
          <cell r="C311">
            <v>28539</v>
          </cell>
          <cell r="D311" t="str">
            <v>тыс. руб.</v>
          </cell>
          <cell r="F311" t="str">
            <v>П5-02</v>
          </cell>
        </row>
        <row r="312">
          <cell r="A312" t="str">
            <v>К2-13-5</v>
          </cell>
          <cell r="B312" t="str">
            <v>КЛ-220 кВ с медной жилой сечением 800 мм2</v>
          </cell>
          <cell r="C312">
            <v>37265</v>
          </cell>
          <cell r="D312" t="str">
            <v>тыс. руб.</v>
          </cell>
          <cell r="F312" t="str">
            <v>П5-02</v>
          </cell>
        </row>
        <row r="313">
          <cell r="A313" t="str">
            <v>К2-14-4</v>
          </cell>
          <cell r="B313" t="str">
            <v>КЛ-110 кВ с медной жилой сечением 1000 мм2</v>
          </cell>
          <cell r="C313">
            <v>35729</v>
          </cell>
          <cell r="D313" t="str">
            <v>тыс. руб.</v>
          </cell>
          <cell r="F313" t="str">
            <v>П5-02</v>
          </cell>
        </row>
        <row r="314">
          <cell r="A314" t="str">
            <v>К2-14-5</v>
          </cell>
          <cell r="B314" t="str">
            <v>КЛ-220 кВ с медной жилой сечением 1000 мм2</v>
          </cell>
          <cell r="C314">
            <v>44162</v>
          </cell>
          <cell r="D314" t="str">
            <v>тыс. руб.</v>
          </cell>
          <cell r="F314" t="str">
            <v>П5-02</v>
          </cell>
        </row>
        <row r="315">
          <cell r="A315" t="str">
            <v>К2-15-4</v>
          </cell>
          <cell r="B315" t="str">
            <v>КЛ-110 кВ с медной жилой сечением 1200 мм2</v>
          </cell>
          <cell r="C315">
            <v>40768</v>
          </cell>
          <cell r="D315" t="str">
            <v>тыс. руб.</v>
          </cell>
          <cell r="F315" t="str">
            <v>П5-02</v>
          </cell>
        </row>
        <row r="316">
          <cell r="A316" t="str">
            <v>К2-15-5</v>
          </cell>
          <cell r="B316" t="str">
            <v>КЛ-220 кВ с медной жилой сечением 1200 мм2</v>
          </cell>
          <cell r="C316">
            <v>48357</v>
          </cell>
          <cell r="D316" t="str">
            <v>тыс. руб.</v>
          </cell>
          <cell r="F316" t="str">
            <v>П5-02</v>
          </cell>
        </row>
        <row r="317">
          <cell r="A317" t="str">
            <v>К2-16-4</v>
          </cell>
          <cell r="B317" t="str">
            <v>КЛ-110 кВ с медной жилой сечением 1400 мм2</v>
          </cell>
          <cell r="C317">
            <v>46285</v>
          </cell>
          <cell r="D317" t="str">
            <v>тыс. руб.</v>
          </cell>
          <cell r="F317" t="str">
            <v>П5-02</v>
          </cell>
        </row>
        <row r="318">
          <cell r="A318" t="str">
            <v>К2-16-5</v>
          </cell>
          <cell r="B318" t="str">
            <v>КЛ-220 кВ с медной жилой сечением 1400 мм2</v>
          </cell>
          <cell r="C318">
            <v>56234</v>
          </cell>
          <cell r="D318" t="str">
            <v>тыс. руб.</v>
          </cell>
          <cell r="F318" t="str">
            <v>П5-02</v>
          </cell>
        </row>
        <row r="319">
          <cell r="A319" t="str">
            <v>К2-17-4</v>
          </cell>
          <cell r="B319" t="str">
            <v>КЛ-110 кВ с медной жилой сечением 1600 мм2</v>
          </cell>
          <cell r="C319">
            <v>50025</v>
          </cell>
          <cell r="D319" t="str">
            <v>тыс. руб.</v>
          </cell>
          <cell r="F319" t="str">
            <v>П5-02</v>
          </cell>
        </row>
        <row r="320">
          <cell r="A320" t="str">
            <v>К2-17-5</v>
          </cell>
          <cell r="B320" t="str">
            <v>КЛ-220 кВ с медной жилой сечением 1600 мм2</v>
          </cell>
          <cell r="C320">
            <v>61488</v>
          </cell>
          <cell r="D320" t="str">
            <v>тыс. руб.</v>
          </cell>
          <cell r="F320" t="str">
            <v>П5-02</v>
          </cell>
        </row>
        <row r="321">
          <cell r="A321" t="str">
            <v>К2-18-4</v>
          </cell>
          <cell r="B321" t="str">
            <v>КЛ-110 кВ с медной жилой сечением 2000 мм2</v>
          </cell>
          <cell r="C321">
            <v>60076</v>
          </cell>
          <cell r="D321" t="str">
            <v>тыс. руб.</v>
          </cell>
          <cell r="F321" t="str">
            <v>П5-02</v>
          </cell>
        </row>
        <row r="322">
          <cell r="A322" t="str">
            <v>К2-18-5</v>
          </cell>
          <cell r="B322" t="str">
            <v>КЛ-220 кВ с медной жилой сечением 2000 мм2</v>
          </cell>
          <cell r="C322">
            <v>71873</v>
          </cell>
          <cell r="D322" t="str">
            <v>тыс. руб.</v>
          </cell>
          <cell r="F322" t="str">
            <v>П5-02</v>
          </cell>
        </row>
        <row r="323">
          <cell r="A323" t="str">
            <v>К2-19-4</v>
          </cell>
          <cell r="B323" t="str">
            <v>КЛ-110 кВ с медной жилой сечением 2500 мм2</v>
          </cell>
          <cell r="C323">
            <v>75918</v>
          </cell>
          <cell r="D323" t="str">
            <v>тыс. руб.</v>
          </cell>
          <cell r="F323" t="str">
            <v>П5-02</v>
          </cell>
        </row>
        <row r="324">
          <cell r="A324" t="str">
            <v>К2-19-5</v>
          </cell>
          <cell r="B324" t="str">
            <v>КЛ-220 кВ с медной жилой сечением 2500 мм2</v>
          </cell>
          <cell r="C324">
            <v>86178</v>
          </cell>
          <cell r="D324" t="str">
            <v>тыс. руб.</v>
          </cell>
          <cell r="F324" t="str">
            <v>П5-02</v>
          </cell>
        </row>
        <row r="325">
          <cell r="A325" t="str">
            <v>К3-01-1</v>
          </cell>
          <cell r="B325" t="str">
            <v>Подготовка места прокладки КЛ 6-10 кВ в одну цепь</v>
          </cell>
          <cell r="C325">
            <v>591</v>
          </cell>
          <cell r="D325" t="str">
            <v>тыс. руб.</v>
          </cell>
        </row>
        <row r="326">
          <cell r="A326" t="str">
            <v>К3-01-2</v>
          </cell>
          <cell r="B326" t="str">
            <v>Подготовка места прокладки КЛ 6-10 кВ в две цепи</v>
          </cell>
          <cell r="C326">
            <v>1101</v>
          </cell>
          <cell r="D326" t="str">
            <v>тыс. руб.</v>
          </cell>
        </row>
        <row r="327">
          <cell r="A327" t="str">
            <v>К3-02-1</v>
          </cell>
          <cell r="B327" t="str">
            <v>Подготовка места прокладки КЛ 35 кВ в одну цепь</v>
          </cell>
          <cell r="C327">
            <v>2383</v>
          </cell>
          <cell r="D327" t="str">
            <v>тыс. руб.</v>
          </cell>
        </row>
        <row r="328">
          <cell r="A328" t="str">
            <v>К3-02-2</v>
          </cell>
          <cell r="B328" t="str">
            <v>Подготовка места прокладки КЛ 35 кВ в две цепи</v>
          </cell>
          <cell r="C328">
            <v>3972</v>
          </cell>
          <cell r="D328" t="str">
            <v>тыс. руб.</v>
          </cell>
        </row>
        <row r="329">
          <cell r="A329" t="str">
            <v>К3-03-1</v>
          </cell>
          <cell r="B329" t="str">
            <v>Подготовка места прокладки КЛ 110-220 кВ в одну цепь</v>
          </cell>
          <cell r="C329">
            <v>4694</v>
          </cell>
          <cell r="D329" t="str">
            <v>тыс. руб.</v>
          </cell>
        </row>
        <row r="330">
          <cell r="A330" t="str">
            <v>К3-03-2</v>
          </cell>
          <cell r="B330" t="str">
            <v>Подготовка места прокладки КЛ 110-220 кВ в две цепи</v>
          </cell>
          <cell r="C330">
            <v>5778</v>
          </cell>
          <cell r="D330" t="str">
            <v>тыс. руб.</v>
          </cell>
        </row>
        <row r="331">
          <cell r="A331" t="str">
            <v>К4-01</v>
          </cell>
          <cell r="B331" t="str">
            <v>Выполнение специального перехода методом ГНБ КЛ 6-35 кВ, диаметр труб 4х160 мм, сечение жил до 800 мм2</v>
          </cell>
          <cell r="C331">
            <v>48117</v>
          </cell>
          <cell r="D331" t="str">
            <v>тыс. руб.</v>
          </cell>
        </row>
        <row r="332">
          <cell r="A332" t="str">
            <v>К4-02</v>
          </cell>
          <cell r="B332" t="str">
            <v>Выполнение специального перехода методом ГНБ КЛ 110-220 кВ, диаметр труб 4х225 мм, сечение жил до 2500 мм2</v>
          </cell>
          <cell r="C332">
            <v>52602</v>
          </cell>
          <cell r="D332" t="str">
            <v>тыс. руб.</v>
          </cell>
        </row>
        <row r="333">
          <cell r="A333" t="str">
            <v>П5-01</v>
          </cell>
          <cell r="B333" t="str">
            <v>Затраты на проектно-изыскательские работы КЛ-10 (6) кВ</v>
          </cell>
          <cell r="C333">
            <v>611</v>
          </cell>
          <cell r="D333" t="str">
            <v>тыс. руб.</v>
          </cell>
        </row>
        <row r="334">
          <cell r="A334" t="str">
            <v>П5-02</v>
          </cell>
          <cell r="B334" t="str">
            <v>Затраты на проектно-изыскательские работы КЛ 35-500 кВ</v>
          </cell>
          <cell r="C334">
            <v>4461</v>
          </cell>
          <cell r="D334" t="str">
            <v>тыс. руб.</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000-52-1-01"/>
    </sheetNames>
    <sheetDataSet>
      <sheetData sheetId="0"/>
      <sheetData sheetId="1">
        <row r="2">
          <cell r="A2" t="str">
            <v>Архэнерго</v>
          </cell>
          <cell r="C2" t="str">
            <v>Строительство</v>
          </cell>
          <cell r="E2">
            <v>2016</v>
          </cell>
        </row>
        <row r="3">
          <cell r="A3" t="str">
            <v>Вологдаэнерго</v>
          </cell>
          <cell r="C3" t="str">
            <v>Реконструкция</v>
          </cell>
          <cell r="E3">
            <v>2017</v>
          </cell>
        </row>
        <row r="4">
          <cell r="A4" t="str">
            <v>Карелэнерго</v>
          </cell>
          <cell r="E4">
            <v>2018</v>
          </cell>
        </row>
        <row r="5">
          <cell r="A5" t="str">
            <v>Колэнерго</v>
          </cell>
          <cell r="E5">
            <v>2019</v>
          </cell>
        </row>
        <row r="6">
          <cell r="A6" t="str">
            <v>Комиэнерго</v>
          </cell>
          <cell r="E6">
            <v>2020</v>
          </cell>
        </row>
        <row r="7">
          <cell r="A7" t="str">
            <v>Новгородэнерго</v>
          </cell>
          <cell r="E7">
            <v>2021</v>
          </cell>
        </row>
        <row r="8">
          <cell r="A8" t="str">
            <v>Псковэнерго</v>
          </cell>
          <cell r="E8">
            <v>2022</v>
          </cell>
        </row>
      </sheetData>
      <sheetData sheetId="2">
        <row r="2">
          <cell r="A2" t="str">
            <v>В1-01</v>
          </cell>
        </row>
        <row r="62">
          <cell r="A62" t="str">
            <v>С1-3-1</v>
          </cell>
        </row>
        <row r="63">
          <cell r="A63" t="str">
            <v>С1-3-2</v>
          </cell>
        </row>
        <row r="68">
          <cell r="A68" t="str">
            <v>С1-5-1</v>
          </cell>
        </row>
        <row r="69">
          <cell r="A69" t="str">
            <v>С1-5-2</v>
          </cell>
        </row>
        <row r="70">
          <cell r="A70" t="str">
            <v>С1-5-3</v>
          </cell>
        </row>
        <row r="71">
          <cell r="A71" t="str">
            <v>З1-01</v>
          </cell>
        </row>
        <row r="72">
          <cell r="A72" t="str">
            <v>З1-02</v>
          </cell>
        </row>
        <row r="73">
          <cell r="A73" t="str">
            <v>З1-03</v>
          </cell>
        </row>
        <row r="74">
          <cell r="A74" t="str">
            <v>П1-01</v>
          </cell>
        </row>
        <row r="75">
          <cell r="A75" t="str">
            <v>П1-02</v>
          </cell>
        </row>
        <row r="76">
          <cell r="A76" t="str">
            <v>П1-03</v>
          </cell>
        </row>
        <row r="77">
          <cell r="A77" t="str">
            <v>П1-04</v>
          </cell>
        </row>
        <row r="78">
          <cell r="A78" t="str">
            <v>П1-05</v>
          </cell>
        </row>
        <row r="83">
          <cell r="A83" t="str">
            <v>Т3-01</v>
          </cell>
        </row>
        <row r="84">
          <cell r="A84" t="str">
            <v>Т3-02</v>
          </cell>
        </row>
        <row r="85">
          <cell r="A85" t="str">
            <v>Т3-03</v>
          </cell>
        </row>
        <row r="86">
          <cell r="A86" t="str">
            <v>Т3-04</v>
          </cell>
        </row>
        <row r="87">
          <cell r="A87" t="str">
            <v>Т3-05</v>
          </cell>
        </row>
        <row r="88">
          <cell r="A88" t="str">
            <v>Т3-06</v>
          </cell>
        </row>
        <row r="89">
          <cell r="A89" t="str">
            <v>Т3-07</v>
          </cell>
        </row>
        <row r="90">
          <cell r="A90" t="str">
            <v>Т3-08</v>
          </cell>
        </row>
        <row r="91">
          <cell r="A91" t="str">
            <v>Т3-09</v>
          </cell>
        </row>
        <row r="92">
          <cell r="A92" t="str">
            <v>Т3-10</v>
          </cell>
        </row>
        <row r="93">
          <cell r="A93" t="str">
            <v>Т3-11</v>
          </cell>
        </row>
        <row r="94">
          <cell r="A94" t="str">
            <v>Т3-12</v>
          </cell>
        </row>
        <row r="95">
          <cell r="A95" t="str">
            <v>Т3-13</v>
          </cell>
        </row>
        <row r="96">
          <cell r="A96" t="str">
            <v>Т3-14</v>
          </cell>
        </row>
        <row r="97">
          <cell r="A97" t="str">
            <v>Т3-15</v>
          </cell>
        </row>
        <row r="98">
          <cell r="A98" t="str">
            <v>Т4-01</v>
          </cell>
        </row>
        <row r="99">
          <cell r="A99" t="str">
            <v>Т4-02</v>
          </cell>
        </row>
        <row r="100">
          <cell r="A100" t="str">
            <v>Т4-03</v>
          </cell>
        </row>
        <row r="101">
          <cell r="A101" t="str">
            <v>Т4-04</v>
          </cell>
        </row>
        <row r="102">
          <cell r="A102" t="str">
            <v>Т4-05</v>
          </cell>
        </row>
        <row r="103">
          <cell r="A103" t="str">
            <v>Т4-06</v>
          </cell>
        </row>
        <row r="104">
          <cell r="A104" t="str">
            <v>Т4-07</v>
          </cell>
        </row>
        <row r="105">
          <cell r="A105" t="str">
            <v>Т5-01</v>
          </cell>
        </row>
        <row r="106">
          <cell r="A106" t="str">
            <v>Т5-02</v>
          </cell>
        </row>
        <row r="107">
          <cell r="A107" t="str">
            <v>Т5-03</v>
          </cell>
        </row>
        <row r="108">
          <cell r="A108" t="str">
            <v>Т5-04</v>
          </cell>
        </row>
        <row r="109">
          <cell r="A109" t="str">
            <v>Т5-05</v>
          </cell>
        </row>
        <row r="194">
          <cell r="A194" t="str">
            <v>Д1-01-1</v>
          </cell>
        </row>
        <row r="195">
          <cell r="A195" t="str">
            <v>Д1-02-1</v>
          </cell>
        </row>
        <row r="196">
          <cell r="A196" t="str">
            <v>Д1-03-1</v>
          </cell>
        </row>
        <row r="197">
          <cell r="A197" t="str">
            <v>Д1-04-1</v>
          </cell>
        </row>
        <row r="198">
          <cell r="A198" t="str">
            <v>Д1-01-2</v>
          </cell>
        </row>
        <row r="199">
          <cell r="A199" t="str">
            <v>Д1-02-2</v>
          </cell>
        </row>
        <row r="200">
          <cell r="A200" t="str">
            <v>Д1-03-2</v>
          </cell>
        </row>
        <row r="201">
          <cell r="A201" t="str">
            <v>Д1-04-2</v>
          </cell>
        </row>
        <row r="202">
          <cell r="A202" t="str">
            <v>П4-01</v>
          </cell>
        </row>
        <row r="203">
          <cell r="A203" t="str">
            <v>П4-02</v>
          </cell>
        </row>
        <row r="204">
          <cell r="A204" t="str">
            <v>П4-03</v>
          </cell>
        </row>
        <row r="205">
          <cell r="A205" t="str">
            <v>К1-01-1</v>
          </cell>
        </row>
        <row r="206">
          <cell r="A206" t="str">
            <v>К1-02-1</v>
          </cell>
        </row>
        <row r="207">
          <cell r="A207" t="str">
            <v>К1-02-2</v>
          </cell>
        </row>
        <row r="208">
          <cell r="A208" t="str">
            <v>К1-02-3</v>
          </cell>
        </row>
        <row r="209">
          <cell r="A209" t="str">
            <v>К1-03-1</v>
          </cell>
        </row>
        <row r="210">
          <cell r="A210" t="str">
            <v>К1-03-2</v>
          </cell>
        </row>
        <row r="211">
          <cell r="A211" t="str">
            <v>К1-03-3</v>
          </cell>
        </row>
        <row r="212">
          <cell r="A212" t="str">
            <v>К1-04-1</v>
          </cell>
        </row>
        <row r="213">
          <cell r="A213" t="str">
            <v>К1-04-2</v>
          </cell>
        </row>
        <row r="214">
          <cell r="A214" t="str">
            <v>К1-04-3</v>
          </cell>
        </row>
        <row r="215">
          <cell r="A215" t="str">
            <v>К1-05-1</v>
          </cell>
        </row>
        <row r="216">
          <cell r="A216" t="str">
            <v>К1-05-2</v>
          </cell>
        </row>
        <row r="217">
          <cell r="A217" t="str">
            <v>К1-05-3</v>
          </cell>
        </row>
        <row r="218">
          <cell r="A218" t="str">
            <v>К1-06-1</v>
          </cell>
        </row>
        <row r="219">
          <cell r="A219" t="str">
            <v>К1-06-2</v>
          </cell>
        </row>
        <row r="220">
          <cell r="A220" t="str">
            <v>К1-06-3</v>
          </cell>
        </row>
        <row r="221">
          <cell r="A221" t="str">
            <v>К1-07-1</v>
          </cell>
        </row>
        <row r="222">
          <cell r="A222" t="str">
            <v>К1-07-2</v>
          </cell>
        </row>
        <row r="223">
          <cell r="A223" t="str">
            <v>К1-07-3</v>
          </cell>
        </row>
        <row r="224">
          <cell r="A224" t="str">
            <v>К1-07-4</v>
          </cell>
        </row>
        <row r="225">
          <cell r="A225" t="str">
            <v>К1-08-1</v>
          </cell>
        </row>
        <row r="226">
          <cell r="A226" t="str">
            <v>К1-08-2</v>
          </cell>
        </row>
        <row r="227">
          <cell r="A227" t="str">
            <v>К1-08-3</v>
          </cell>
        </row>
        <row r="228">
          <cell r="A228" t="str">
            <v>К1-08-4</v>
          </cell>
        </row>
        <row r="229">
          <cell r="A229" t="str">
            <v>К1-09-1</v>
          </cell>
        </row>
        <row r="230">
          <cell r="A230" t="str">
            <v>К1-09-2</v>
          </cell>
        </row>
        <row r="231">
          <cell r="A231" t="str">
            <v>К1-09-3</v>
          </cell>
        </row>
        <row r="232">
          <cell r="A232" t="str">
            <v>К1-09-4</v>
          </cell>
        </row>
        <row r="233">
          <cell r="A233" t="str">
            <v>К1-10-1</v>
          </cell>
        </row>
        <row r="234">
          <cell r="A234" t="str">
            <v>К1-10-2</v>
          </cell>
        </row>
        <row r="235">
          <cell r="A235" t="str">
            <v>К1-10-3</v>
          </cell>
        </row>
        <row r="236">
          <cell r="A236" t="str">
            <v>К1-10-4</v>
          </cell>
        </row>
        <row r="237">
          <cell r="A237" t="str">
            <v>К1-10-5</v>
          </cell>
        </row>
        <row r="238">
          <cell r="A238" t="str">
            <v>К1-11-1</v>
          </cell>
        </row>
        <row r="239">
          <cell r="A239" t="str">
            <v>К1-11-2</v>
          </cell>
        </row>
        <row r="240">
          <cell r="A240" t="str">
            <v>К1-11-3</v>
          </cell>
        </row>
        <row r="241">
          <cell r="A241" t="str">
            <v>К1-11-4</v>
          </cell>
        </row>
        <row r="242">
          <cell r="A242" t="str">
            <v>К1-11-5</v>
          </cell>
        </row>
        <row r="243">
          <cell r="A243" t="str">
            <v>К1-12-1</v>
          </cell>
        </row>
        <row r="244">
          <cell r="A244" t="str">
            <v>К1-12-2</v>
          </cell>
        </row>
        <row r="245">
          <cell r="A245" t="str">
            <v>К1-12-3</v>
          </cell>
        </row>
        <row r="246">
          <cell r="A246" t="str">
            <v>К1-12-4</v>
          </cell>
        </row>
        <row r="247">
          <cell r="A247" t="str">
            <v>К1-12-5</v>
          </cell>
        </row>
        <row r="248">
          <cell r="A248" t="str">
            <v>К1-13-1</v>
          </cell>
        </row>
        <row r="249">
          <cell r="A249" t="str">
            <v>К1-13-2</v>
          </cell>
        </row>
        <row r="250">
          <cell r="A250" t="str">
            <v>К1-13-3</v>
          </cell>
        </row>
        <row r="251">
          <cell r="A251" t="str">
            <v>К1-13-4</v>
          </cell>
        </row>
        <row r="252">
          <cell r="A252" t="str">
            <v>К1-13-5</v>
          </cell>
        </row>
        <row r="253">
          <cell r="A253" t="str">
            <v>К1-14-4</v>
          </cell>
        </row>
        <row r="254">
          <cell r="A254" t="str">
            <v>К1-14-5</v>
          </cell>
        </row>
        <row r="255">
          <cell r="A255" t="str">
            <v>К1-15-4</v>
          </cell>
        </row>
        <row r="256">
          <cell r="A256" t="str">
            <v>К1-15-5</v>
          </cell>
        </row>
        <row r="257">
          <cell r="A257" t="str">
            <v>К1-16-4</v>
          </cell>
        </row>
        <row r="258">
          <cell r="A258" t="str">
            <v>К1-16-5</v>
          </cell>
        </row>
        <row r="259">
          <cell r="A259" t="str">
            <v>К1-17-4</v>
          </cell>
        </row>
        <row r="260">
          <cell r="A260" t="str">
            <v>К1-17-5</v>
          </cell>
        </row>
        <row r="261">
          <cell r="A261" t="str">
            <v>К1-18-4</v>
          </cell>
        </row>
        <row r="262">
          <cell r="A262" t="str">
            <v>К1-18-5</v>
          </cell>
        </row>
        <row r="263">
          <cell r="A263" t="str">
            <v>К1-19-4</v>
          </cell>
        </row>
        <row r="264">
          <cell r="A264" t="str">
            <v>К1-19-5</v>
          </cell>
        </row>
        <row r="265">
          <cell r="A265" t="str">
            <v>К2-01-1</v>
          </cell>
        </row>
        <row r="266">
          <cell r="A266" t="str">
            <v>К2-02-1</v>
          </cell>
        </row>
        <row r="267">
          <cell r="A267" t="str">
            <v>К2-02-2</v>
          </cell>
        </row>
        <row r="268">
          <cell r="A268" t="str">
            <v>К2-02-3</v>
          </cell>
        </row>
        <row r="269">
          <cell r="A269" t="str">
            <v>К2-03-1</v>
          </cell>
        </row>
        <row r="270">
          <cell r="A270" t="str">
            <v>К2-03-2</v>
          </cell>
        </row>
        <row r="271">
          <cell r="A271" t="str">
            <v>К2-03-3</v>
          </cell>
        </row>
        <row r="272">
          <cell r="A272" t="str">
            <v>К2-04-1</v>
          </cell>
        </row>
        <row r="273">
          <cell r="A273" t="str">
            <v>К2-04-2</v>
          </cell>
        </row>
        <row r="274">
          <cell r="A274" t="str">
            <v>К2-04-3</v>
          </cell>
        </row>
        <row r="275">
          <cell r="A275" t="str">
            <v>К2-05-1</v>
          </cell>
        </row>
        <row r="276">
          <cell r="A276" t="str">
            <v>К2-05-2</v>
          </cell>
        </row>
        <row r="277">
          <cell r="A277" t="str">
            <v>К2-05-3</v>
          </cell>
        </row>
        <row r="278">
          <cell r="A278" t="str">
            <v>К2-06-1</v>
          </cell>
        </row>
        <row r="279">
          <cell r="A279" t="str">
            <v>К2-06-2</v>
          </cell>
        </row>
        <row r="280">
          <cell r="A280" t="str">
            <v>К2-06-3</v>
          </cell>
        </row>
        <row r="281">
          <cell r="A281" t="str">
            <v>К2-07-1</v>
          </cell>
        </row>
        <row r="282">
          <cell r="A282" t="str">
            <v>К2-07-2</v>
          </cell>
        </row>
        <row r="283">
          <cell r="A283" t="str">
            <v>К2-07-3</v>
          </cell>
        </row>
        <row r="284">
          <cell r="A284" t="str">
            <v>К2-07-4</v>
          </cell>
        </row>
        <row r="285">
          <cell r="A285" t="str">
            <v>К2-08-1</v>
          </cell>
        </row>
        <row r="286">
          <cell r="A286" t="str">
            <v>К2-08-2</v>
          </cell>
        </row>
        <row r="287">
          <cell r="A287" t="str">
            <v>К2-08-3</v>
          </cell>
        </row>
        <row r="288">
          <cell r="A288" t="str">
            <v>К2-08-4</v>
          </cell>
        </row>
        <row r="289">
          <cell r="A289" t="str">
            <v>К2-09-1</v>
          </cell>
        </row>
        <row r="290">
          <cell r="A290" t="str">
            <v>К2-09-2</v>
          </cell>
        </row>
        <row r="291">
          <cell r="A291" t="str">
            <v>К2-09-3</v>
          </cell>
        </row>
        <row r="292">
          <cell r="A292" t="str">
            <v>К2-09-4</v>
          </cell>
        </row>
        <row r="293">
          <cell r="A293" t="str">
            <v>К2-10-1</v>
          </cell>
        </row>
        <row r="294">
          <cell r="A294" t="str">
            <v>К2-10-2</v>
          </cell>
        </row>
        <row r="295">
          <cell r="A295" t="str">
            <v>К2-10-3</v>
          </cell>
        </row>
        <row r="296">
          <cell r="A296" t="str">
            <v>К2-10-4</v>
          </cell>
        </row>
        <row r="297">
          <cell r="A297" t="str">
            <v>К2-10-5</v>
          </cell>
        </row>
        <row r="298">
          <cell r="A298" t="str">
            <v>К2-11-1</v>
          </cell>
        </row>
        <row r="299">
          <cell r="A299" t="str">
            <v>К2-11-2</v>
          </cell>
        </row>
        <row r="300">
          <cell r="A300" t="str">
            <v>К2-11-3</v>
          </cell>
        </row>
        <row r="301">
          <cell r="A301" t="str">
            <v>К2-11-4</v>
          </cell>
        </row>
        <row r="302">
          <cell r="A302" t="str">
            <v>К2-11-5</v>
          </cell>
        </row>
        <row r="303">
          <cell r="A303" t="str">
            <v>К2-12-1</v>
          </cell>
        </row>
        <row r="304">
          <cell r="A304" t="str">
            <v>К2-12-2</v>
          </cell>
        </row>
        <row r="305">
          <cell r="A305" t="str">
            <v>К2-12-3</v>
          </cell>
        </row>
        <row r="306">
          <cell r="A306" t="str">
            <v>К2-12-4</v>
          </cell>
        </row>
        <row r="307">
          <cell r="A307" t="str">
            <v>К2-12-5</v>
          </cell>
        </row>
        <row r="308">
          <cell r="A308" t="str">
            <v>К2-13-1</v>
          </cell>
        </row>
        <row r="309">
          <cell r="A309" t="str">
            <v>К2-13-2</v>
          </cell>
        </row>
        <row r="310">
          <cell r="A310" t="str">
            <v>К2-13-3</v>
          </cell>
        </row>
        <row r="311">
          <cell r="A311" t="str">
            <v>К2-13-4</v>
          </cell>
        </row>
        <row r="312">
          <cell r="A312" t="str">
            <v>К2-13-5</v>
          </cell>
        </row>
        <row r="313">
          <cell r="A313" t="str">
            <v>К2-14-4</v>
          </cell>
        </row>
        <row r="314">
          <cell r="A314" t="str">
            <v>К2-14-5</v>
          </cell>
        </row>
        <row r="315">
          <cell r="A315" t="str">
            <v>К2-15-4</v>
          </cell>
        </row>
        <row r="316">
          <cell r="A316" t="str">
            <v>К2-15-5</v>
          </cell>
        </row>
        <row r="317">
          <cell r="A317" t="str">
            <v>К2-16-4</v>
          </cell>
        </row>
        <row r="318">
          <cell r="A318" t="str">
            <v>К2-16-5</v>
          </cell>
        </row>
        <row r="319">
          <cell r="A319" t="str">
            <v>К2-17-4</v>
          </cell>
        </row>
        <row r="320">
          <cell r="A320" t="str">
            <v>К2-17-5</v>
          </cell>
        </row>
        <row r="321">
          <cell r="A321" t="str">
            <v>К2-18-4</v>
          </cell>
        </row>
        <row r="322">
          <cell r="A322" t="str">
            <v>К2-18-5</v>
          </cell>
        </row>
        <row r="323">
          <cell r="A323" t="str">
            <v>К2-19-4</v>
          </cell>
        </row>
        <row r="324">
          <cell r="A324" t="str">
            <v>К2-19-5</v>
          </cell>
        </row>
        <row r="325">
          <cell r="A325" t="str">
            <v>К3-01-1</v>
          </cell>
        </row>
        <row r="326">
          <cell r="A326" t="str">
            <v>К3-01-2</v>
          </cell>
        </row>
        <row r="327">
          <cell r="A327" t="str">
            <v>К3-02-1</v>
          </cell>
        </row>
        <row r="328">
          <cell r="A328" t="str">
            <v>К3-02-2</v>
          </cell>
        </row>
        <row r="329">
          <cell r="A329" t="str">
            <v>К3-03-1</v>
          </cell>
        </row>
        <row r="330">
          <cell r="A330" t="str">
            <v>К3-03-2</v>
          </cell>
        </row>
        <row r="331">
          <cell r="A331" t="str">
            <v>К4-01</v>
          </cell>
        </row>
        <row r="332">
          <cell r="A332" t="str">
            <v>К4-02</v>
          </cell>
        </row>
        <row r="333">
          <cell r="A333" t="str">
            <v>П5-01</v>
          </cell>
        </row>
        <row r="334">
          <cell r="A334" t="str">
            <v>П5-02</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ФП"/>
    </sheetNames>
    <sheetDataSet>
      <sheetData sheetId="0"/>
      <sheetData sheetId="1" refreshError="1"/>
      <sheetData sheetId="2" refreshError="1">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П"/>
    </sheetNames>
    <sheetDataSet>
      <sheetData sheetId="0"/>
      <sheetData sheetId="1"/>
      <sheetData sheetId="2">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Интерполяция_как_функция"/>
    </sheetNames>
    <definedNames>
      <definedName name="Interpol"/>
    </definedNames>
    <sheetDataSet>
      <sheetData sheetId="0"/>
      <sheetData sheetId="1"/>
      <sheetData sheetId="2"/>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3"/>
  <sheetViews>
    <sheetView view="pageBreakPreview" zoomScale="55" zoomScaleNormal="70" zoomScaleSheetLayoutView="55" workbookViewId="0">
      <selection activeCell="M19" sqref="M19"/>
    </sheetView>
  </sheetViews>
  <sheetFormatPr defaultColWidth="9" defaultRowHeight="15.75" x14ac:dyDescent="0.25"/>
  <cols>
    <col min="1" max="1" width="8.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O1" s="5"/>
      <c r="P1" s="38" t="s">
        <v>158</v>
      </c>
    </row>
    <row r="2" spans="1:33" ht="18.75" x14ac:dyDescent="0.3">
      <c r="O2" s="5"/>
      <c r="P2" s="39" t="s">
        <v>51</v>
      </c>
    </row>
    <row r="3" spans="1:33" ht="18.75" x14ac:dyDescent="0.3">
      <c r="O3" s="5"/>
      <c r="P3" s="39" t="s">
        <v>159</v>
      </c>
    </row>
    <row r="4" spans="1:33" ht="0.75" customHeight="1" x14ac:dyDescent="0.25">
      <c r="N4" s="5"/>
      <c r="O4" s="247" t="s">
        <v>160</v>
      </c>
      <c r="P4" s="247"/>
    </row>
    <row r="5" spans="1:33" ht="64.5" hidden="1" customHeight="1" x14ac:dyDescent="0.3">
      <c r="N5" s="248" t="str">
        <f>т6!Q5</f>
        <v>Заместитель директора по инвестиционной деятельности филиала ПАО "МРСК Северо-Запада" "Комиэнерго"</v>
      </c>
      <c r="O5" s="248"/>
      <c r="P5" s="248"/>
    </row>
    <row r="6" spans="1:33" ht="18.75" hidden="1" x14ac:dyDescent="0.3">
      <c r="P6" s="39"/>
    </row>
    <row r="7" spans="1:33" ht="18.75" hidden="1" x14ac:dyDescent="0.25">
      <c r="P7" s="70" t="str">
        <f>т6!Q9</f>
        <v>____________________ /Е.Н. Сесюк/</v>
      </c>
    </row>
    <row r="8" spans="1:33" ht="45" customHeight="1" x14ac:dyDescent="0.25">
      <c r="A8" s="252" t="s">
        <v>52</v>
      </c>
      <c r="B8" s="252"/>
      <c r="C8" s="252"/>
      <c r="D8" s="252"/>
      <c r="E8" s="252"/>
      <c r="F8" s="252"/>
      <c r="G8" s="252"/>
      <c r="H8" s="252"/>
      <c r="I8" s="252"/>
      <c r="J8" s="252"/>
      <c r="K8" s="252"/>
      <c r="L8" s="252"/>
      <c r="M8" s="252"/>
      <c r="N8" s="252"/>
      <c r="O8" s="252"/>
      <c r="P8" s="252"/>
      <c r="Q8" s="45"/>
      <c r="R8" s="45"/>
      <c r="S8" s="45"/>
      <c r="T8" s="40"/>
      <c r="U8" s="40"/>
      <c r="V8" s="40"/>
      <c r="W8" s="40"/>
      <c r="X8" s="40"/>
      <c r="Y8" s="40"/>
      <c r="Z8" s="40"/>
      <c r="AA8" s="40"/>
      <c r="AB8" s="40"/>
      <c r="AC8" s="40"/>
      <c r="AD8" s="40"/>
      <c r="AE8" s="40"/>
      <c r="AF8" s="40"/>
      <c r="AG8" s="40"/>
    </row>
    <row r="9" spans="1:33" ht="18.75" x14ac:dyDescent="0.3">
      <c r="A9" s="253"/>
      <c r="B9" s="253"/>
      <c r="C9" s="253"/>
      <c r="D9" s="253"/>
      <c r="E9" s="253"/>
      <c r="F9" s="253"/>
      <c r="G9" s="253"/>
      <c r="H9" s="253"/>
      <c r="I9" s="253"/>
      <c r="J9" s="253"/>
      <c r="K9" s="253"/>
      <c r="L9" s="253"/>
      <c r="M9" s="253"/>
      <c r="N9" s="253"/>
      <c r="O9" s="253"/>
      <c r="P9" s="253"/>
      <c r="Q9" s="41"/>
      <c r="R9" s="41"/>
      <c r="S9" s="41"/>
      <c r="T9" s="41"/>
      <c r="U9" s="41"/>
      <c r="V9" s="41"/>
      <c r="W9" s="41"/>
      <c r="X9" s="41"/>
      <c r="Y9" s="41"/>
      <c r="Z9" s="41"/>
      <c r="AA9" s="41"/>
      <c r="AB9" s="41"/>
      <c r="AC9" s="41"/>
      <c r="AD9" s="41"/>
      <c r="AE9" s="41"/>
      <c r="AF9" s="41"/>
      <c r="AG9" s="41"/>
    </row>
    <row r="10" spans="1:33" ht="18.75" x14ac:dyDescent="0.25">
      <c r="B10" s="67"/>
      <c r="C10" s="67"/>
      <c r="D10" s="67"/>
      <c r="F10" s="138"/>
      <c r="G10" s="139" t="s">
        <v>153</v>
      </c>
      <c r="H10" s="255" t="str">
        <f>т6!G6</f>
        <v xml:space="preserve">ПАО "МРСК Северо-Запада" </v>
      </c>
      <c r="I10" s="255"/>
      <c r="J10" s="255"/>
      <c r="K10" s="255"/>
      <c r="L10" s="67"/>
      <c r="M10" s="67"/>
      <c r="N10" s="67"/>
      <c r="O10" s="67"/>
      <c r="P10" s="67"/>
      <c r="Q10" s="42"/>
      <c r="R10" s="42"/>
      <c r="S10" s="42"/>
      <c r="T10" s="42"/>
      <c r="U10" s="42"/>
      <c r="V10" s="42"/>
      <c r="W10" s="42"/>
      <c r="X10" s="42"/>
      <c r="Y10" s="42"/>
      <c r="Z10" s="42"/>
      <c r="AA10" s="42"/>
      <c r="AB10" s="42"/>
      <c r="AC10" s="42"/>
      <c r="AD10" s="42"/>
      <c r="AE10" s="42"/>
      <c r="AF10" s="42"/>
      <c r="AG10" s="42"/>
    </row>
    <row r="11" spans="1:33" x14ac:dyDescent="0.25">
      <c r="A11" s="140"/>
      <c r="B11" s="140"/>
      <c r="C11" s="140"/>
      <c r="D11" s="140"/>
      <c r="E11" s="140"/>
      <c r="F11" s="140"/>
      <c r="G11" s="140"/>
      <c r="H11" s="257" t="s">
        <v>291</v>
      </c>
      <c r="I11" s="257"/>
      <c r="J11" s="257"/>
      <c r="K11" s="257"/>
      <c r="L11" s="140"/>
      <c r="M11" s="140"/>
      <c r="N11" s="140"/>
      <c r="O11" s="140"/>
      <c r="P11" s="140"/>
      <c r="Q11" s="46"/>
      <c r="R11" s="46"/>
      <c r="S11" s="46"/>
      <c r="T11" s="43"/>
      <c r="U11" s="43"/>
      <c r="V11" s="43"/>
      <c r="W11" s="43"/>
      <c r="X11" s="43"/>
      <c r="Y11" s="43"/>
      <c r="Z11" s="43"/>
      <c r="AA11" s="43"/>
      <c r="AB11" s="43"/>
      <c r="AC11" s="43"/>
      <c r="AD11" s="43"/>
      <c r="AE11" s="43"/>
      <c r="AF11" s="43"/>
      <c r="AG11" s="43"/>
    </row>
    <row r="12" spans="1:33" ht="18.75" x14ac:dyDescent="0.3">
      <c r="A12" s="254" t="str">
        <f>т6!A8</f>
        <v>Год раскрытия информации: 2 020 год</v>
      </c>
      <c r="B12" s="254"/>
      <c r="C12" s="254"/>
      <c r="D12" s="254"/>
      <c r="E12" s="254"/>
      <c r="F12" s="254"/>
      <c r="G12" s="254"/>
      <c r="H12" s="254"/>
      <c r="I12" s="254"/>
      <c r="J12" s="254"/>
      <c r="K12" s="254"/>
      <c r="L12" s="254"/>
      <c r="M12" s="254"/>
      <c r="N12" s="254"/>
      <c r="O12" s="254"/>
      <c r="P12" s="254"/>
      <c r="Q12" s="47"/>
      <c r="R12" s="47"/>
      <c r="S12" s="47"/>
      <c r="T12" s="44"/>
      <c r="U12" s="44"/>
      <c r="V12" s="44"/>
      <c r="W12" s="44"/>
      <c r="X12" s="44"/>
      <c r="Y12" s="44"/>
      <c r="Z12" s="44"/>
      <c r="AA12" s="44"/>
      <c r="AB12" s="44"/>
      <c r="AC12" s="44"/>
      <c r="AD12" s="44"/>
      <c r="AE12" s="44"/>
      <c r="AF12" s="44"/>
      <c r="AG12" s="44"/>
    </row>
    <row r="13" spans="1:33" ht="18.75" x14ac:dyDescent="0.3">
      <c r="A13" s="83" t="s">
        <v>148</v>
      </c>
      <c r="B13" s="83"/>
      <c r="C13" s="259" t="s">
        <v>293</v>
      </c>
      <c r="D13" s="259"/>
      <c r="E13" s="259"/>
      <c r="F13" s="259"/>
      <c r="G13" s="259"/>
      <c r="H13" s="259"/>
      <c r="I13" s="259"/>
      <c r="J13" s="259"/>
      <c r="K13" s="259"/>
      <c r="L13" s="259"/>
      <c r="M13" s="259"/>
      <c r="N13" s="259"/>
      <c r="O13" s="259"/>
      <c r="P13" s="259"/>
      <c r="Q13" s="47"/>
      <c r="R13" s="47"/>
      <c r="S13" s="47"/>
      <c r="T13" s="44"/>
      <c r="U13" s="44"/>
      <c r="V13" s="44"/>
      <c r="W13" s="44"/>
      <c r="X13" s="44"/>
      <c r="Y13" s="44"/>
      <c r="Z13" s="44"/>
      <c r="AA13" s="44"/>
      <c r="AB13" s="44"/>
      <c r="AC13" s="44"/>
      <c r="AD13" s="44"/>
      <c r="AE13" s="44"/>
      <c r="AF13" s="44"/>
      <c r="AG13" s="44"/>
    </row>
    <row r="14" spans="1:33" ht="18.75" x14ac:dyDescent="0.25">
      <c r="A14" s="83" t="s">
        <v>149</v>
      </c>
      <c r="B14" s="83"/>
      <c r="C14" s="142" t="s">
        <v>297</v>
      </c>
      <c r="D14" s="142"/>
      <c r="E14" s="141"/>
      <c r="F14" s="141"/>
      <c r="G14" s="141"/>
      <c r="H14" s="141"/>
      <c r="I14" s="141"/>
      <c r="J14" s="141"/>
      <c r="K14" s="141"/>
      <c r="L14" s="141"/>
      <c r="M14" s="141"/>
      <c r="N14" s="141"/>
      <c r="O14" s="141"/>
      <c r="P14" s="141"/>
      <c r="Q14" s="40"/>
      <c r="R14" s="40"/>
      <c r="S14" s="40"/>
      <c r="T14" s="40"/>
      <c r="U14" s="40"/>
      <c r="V14" s="40"/>
      <c r="W14" s="40"/>
      <c r="X14" s="40"/>
      <c r="Y14" s="40"/>
      <c r="Z14" s="40"/>
      <c r="AA14" s="40"/>
      <c r="AB14" s="40"/>
      <c r="AC14" s="40"/>
      <c r="AD14" s="40"/>
      <c r="AE14" s="40"/>
      <c r="AF14" s="40"/>
      <c r="AG14" s="40"/>
    </row>
    <row r="15" spans="1:33" ht="18.75" x14ac:dyDescent="0.3">
      <c r="A15" s="84" t="s">
        <v>162</v>
      </c>
      <c r="B15" s="84"/>
      <c r="C15" s="84"/>
      <c r="D15" s="84"/>
      <c r="E15" s="65" t="s">
        <v>309</v>
      </c>
      <c r="F15" s="143"/>
      <c r="G15" s="143"/>
      <c r="H15" s="143"/>
      <c r="I15" s="143"/>
      <c r="J15" s="143"/>
      <c r="K15" s="144"/>
      <c r="L15" s="144"/>
      <c r="M15" s="144"/>
      <c r="N15" s="144"/>
      <c r="O15" s="144"/>
      <c r="P15" s="144"/>
      <c r="Q15" s="47"/>
      <c r="R15" s="47"/>
      <c r="S15" s="47"/>
      <c r="T15" s="44"/>
      <c r="U15" s="44"/>
      <c r="V15" s="44"/>
      <c r="W15" s="44"/>
      <c r="X15" s="44"/>
      <c r="Y15" s="44"/>
      <c r="Z15" s="44"/>
      <c r="AA15" s="44"/>
      <c r="AB15" s="44"/>
      <c r="AC15" s="44"/>
      <c r="AD15" s="44"/>
      <c r="AE15" s="44"/>
      <c r="AF15" s="44"/>
      <c r="AG15" s="44"/>
    </row>
    <row r="16" spans="1:33" s="36" customFormat="1" ht="22.5" customHeight="1" x14ac:dyDescent="0.3">
      <c r="A16" s="69"/>
      <c r="B16" s="69"/>
      <c r="C16" s="69"/>
      <c r="D16" s="69"/>
      <c r="E16" s="256" t="s">
        <v>253</v>
      </c>
      <c r="F16" s="256"/>
      <c r="G16" s="256"/>
      <c r="H16" s="256"/>
      <c r="I16" s="256"/>
      <c r="J16" s="256"/>
      <c r="K16" s="69"/>
      <c r="L16" s="69"/>
      <c r="M16" s="69"/>
      <c r="N16" s="69"/>
      <c r="O16" s="69"/>
      <c r="P16" s="69"/>
      <c r="Q16" s="17"/>
      <c r="R16" s="17"/>
      <c r="S16" s="17"/>
      <c r="T16" s="6"/>
      <c r="U16" s="6"/>
      <c r="V16" s="6"/>
      <c r="W16" s="6"/>
      <c r="X16" s="6"/>
      <c r="Y16" s="6"/>
      <c r="Z16" s="6"/>
      <c r="AA16" s="6"/>
      <c r="AB16" s="6"/>
      <c r="AC16" s="6"/>
      <c r="AD16" s="6"/>
      <c r="AE16" s="6"/>
      <c r="AF16" s="6"/>
      <c r="AG16" s="6"/>
    </row>
    <row r="17" spans="1:33" s="36" customFormat="1" ht="18.75" x14ac:dyDescent="0.3">
      <c r="A17" s="66" t="s">
        <v>150</v>
      </c>
      <c r="B17" s="66"/>
      <c r="C17" s="66"/>
      <c r="D17" s="66"/>
      <c r="E17" s="66"/>
      <c r="F17" s="68" t="str">
        <f>т6!F13</f>
        <v>Республика Коми</v>
      </c>
      <c r="G17" s="68"/>
      <c r="H17" s="66"/>
      <c r="I17" s="66"/>
      <c r="J17" s="66"/>
      <c r="K17" s="66"/>
      <c r="L17" s="66"/>
      <c r="M17" s="66"/>
      <c r="N17" s="66"/>
      <c r="O17" s="66"/>
      <c r="P17" s="66"/>
      <c r="Q17" s="17"/>
      <c r="R17" s="17"/>
      <c r="S17" s="17"/>
      <c r="T17" s="6"/>
      <c r="U17" s="6"/>
      <c r="V17" s="6"/>
      <c r="W17" s="6"/>
      <c r="X17" s="6"/>
      <c r="Y17" s="6"/>
      <c r="Z17" s="6"/>
      <c r="AA17" s="6"/>
      <c r="AB17" s="6"/>
      <c r="AC17" s="6"/>
      <c r="AD17" s="6"/>
      <c r="AE17" s="6"/>
      <c r="AF17" s="6"/>
      <c r="AG17" s="6"/>
    </row>
    <row r="18" spans="1:33" s="36" customFormat="1" ht="18.75" x14ac:dyDescent="0.3">
      <c r="A18" s="66" t="s">
        <v>151</v>
      </c>
      <c r="B18" s="66"/>
      <c r="C18" s="258" t="str">
        <f>т6!C14</f>
        <v>Реконструкция</v>
      </c>
      <c r="D18" s="258"/>
      <c r="E18" s="66"/>
      <c r="F18" s="66"/>
      <c r="G18" s="66"/>
      <c r="H18" s="66"/>
      <c r="I18" s="66"/>
      <c r="J18" s="66"/>
      <c r="K18" s="66"/>
      <c r="L18" s="66"/>
      <c r="M18" s="66"/>
      <c r="N18" s="66"/>
      <c r="O18" s="66"/>
      <c r="P18" s="66"/>
      <c r="Q18" s="17"/>
      <c r="R18" s="17"/>
      <c r="S18" s="17"/>
      <c r="T18" s="6"/>
      <c r="U18" s="6"/>
      <c r="V18" s="6"/>
      <c r="W18" s="6"/>
      <c r="X18" s="6"/>
      <c r="Y18" s="6"/>
      <c r="Z18" s="6"/>
      <c r="AA18" s="6"/>
      <c r="AB18" s="6"/>
      <c r="AC18" s="6"/>
      <c r="AD18" s="6"/>
      <c r="AE18" s="6"/>
      <c r="AF18" s="6"/>
      <c r="AG18" s="6"/>
    </row>
    <row r="19" spans="1:33" s="36" customFormat="1" ht="18.75" customHeight="1" x14ac:dyDescent="0.3">
      <c r="A19" s="69"/>
      <c r="B19" s="69"/>
      <c r="C19" s="256" t="s">
        <v>254</v>
      </c>
      <c r="D19" s="256"/>
      <c r="E19" s="69"/>
      <c r="F19" s="69"/>
      <c r="G19" s="69"/>
      <c r="H19" s="69"/>
      <c r="I19" s="69"/>
      <c r="J19" s="69"/>
      <c r="K19" s="69"/>
      <c r="L19" s="69"/>
      <c r="M19" s="69"/>
      <c r="N19" s="69"/>
      <c r="O19" s="69"/>
      <c r="P19" s="69"/>
      <c r="Q19" s="17"/>
      <c r="R19" s="17"/>
      <c r="S19" s="17"/>
      <c r="T19" s="6"/>
      <c r="U19" s="6"/>
      <c r="V19" s="6"/>
      <c r="W19" s="6"/>
      <c r="X19" s="6"/>
      <c r="Y19" s="6"/>
      <c r="Z19" s="6"/>
      <c r="AA19" s="6"/>
      <c r="AB19" s="6"/>
      <c r="AC19" s="6"/>
      <c r="AD19" s="6"/>
      <c r="AE19" s="6"/>
      <c r="AF19" s="6"/>
      <c r="AG19" s="6"/>
    </row>
    <row r="20" spans="1:33" ht="15" customHeight="1" x14ac:dyDescent="0.25">
      <c r="A20" s="261" t="s">
        <v>10</v>
      </c>
      <c r="B20" s="261"/>
      <c r="C20" s="261"/>
      <c r="D20" s="261"/>
      <c r="E20" s="261"/>
      <c r="F20" s="261"/>
      <c r="G20" s="261"/>
      <c r="H20" s="261"/>
      <c r="I20" s="261"/>
      <c r="J20" s="261"/>
      <c r="K20" s="261"/>
      <c r="L20" s="261"/>
      <c r="M20" s="261"/>
      <c r="N20" s="261"/>
      <c r="O20" s="261"/>
      <c r="P20" s="261"/>
    </row>
    <row r="21" spans="1:33" ht="15" customHeight="1" x14ac:dyDescent="0.25">
      <c r="A21" s="265" t="s">
        <v>0</v>
      </c>
      <c r="B21" s="249" t="s">
        <v>2</v>
      </c>
      <c r="C21" s="251" t="s">
        <v>49</v>
      </c>
      <c r="D21" s="251"/>
      <c r="E21" s="251"/>
      <c r="F21" s="251"/>
      <c r="G21" s="251"/>
      <c r="H21" s="251"/>
      <c r="I21" s="251"/>
      <c r="J21" s="251" t="s">
        <v>50</v>
      </c>
      <c r="K21" s="251"/>
      <c r="L21" s="251"/>
      <c r="M21" s="251"/>
      <c r="N21" s="251"/>
      <c r="O21" s="251"/>
      <c r="P21" s="251"/>
      <c r="Q21" s="37"/>
    </row>
    <row r="22" spans="1:33" ht="41.25" customHeight="1" x14ac:dyDescent="0.25">
      <c r="A22" s="265"/>
      <c r="B22" s="249"/>
      <c r="C22" s="262" t="s">
        <v>300</v>
      </c>
      <c r="D22" s="263"/>
      <c r="E22" s="263"/>
      <c r="F22" s="263"/>
      <c r="G22" s="263"/>
      <c r="H22" s="263"/>
      <c r="I22" s="264"/>
      <c r="J22" s="249" t="str">
        <f>т2!J26</f>
        <v>Приказ об утверждении проектно-сметной документации №182 от 01.12.2015</v>
      </c>
      <c r="K22" s="249"/>
      <c r="L22" s="249"/>
      <c r="M22" s="249"/>
      <c r="N22" s="249"/>
      <c r="O22" s="249"/>
      <c r="P22" s="249"/>
      <c r="Q22" s="37"/>
    </row>
    <row r="23" spans="1:33" ht="33.75" customHeight="1" x14ac:dyDescent="0.25">
      <c r="A23" s="265"/>
      <c r="B23" s="249"/>
      <c r="C23" s="249" t="s">
        <v>13</v>
      </c>
      <c r="D23" s="249"/>
      <c r="E23" s="249"/>
      <c r="F23" s="249"/>
      <c r="G23" s="249" t="s">
        <v>120</v>
      </c>
      <c r="H23" s="250"/>
      <c r="I23" s="250"/>
      <c r="J23" s="249" t="s">
        <v>13</v>
      </c>
      <c r="K23" s="249"/>
      <c r="L23" s="249"/>
      <c r="M23" s="249"/>
      <c r="N23" s="249" t="s">
        <v>120</v>
      </c>
      <c r="O23" s="250"/>
      <c r="P23" s="250"/>
    </row>
    <row r="24" spans="1:33" s="7" customFormat="1" ht="63" x14ac:dyDescent="0.25">
      <c r="A24" s="265"/>
      <c r="B24" s="249"/>
      <c r="C24" s="54" t="s">
        <v>30</v>
      </c>
      <c r="D24" s="54" t="s">
        <v>9</v>
      </c>
      <c r="E24" s="54" t="s">
        <v>111</v>
      </c>
      <c r="F24" s="54" t="s">
        <v>11</v>
      </c>
      <c r="G24" s="54" t="s">
        <v>14</v>
      </c>
      <c r="H24" s="54" t="s">
        <v>53</v>
      </c>
      <c r="I24" s="11" t="s">
        <v>54</v>
      </c>
      <c r="J24" s="54" t="s">
        <v>30</v>
      </c>
      <c r="K24" s="54" t="s">
        <v>9</v>
      </c>
      <c r="L24" s="54" t="s">
        <v>111</v>
      </c>
      <c r="M24" s="54" t="s">
        <v>11</v>
      </c>
      <c r="N24" s="54" t="s">
        <v>14</v>
      </c>
      <c r="O24" s="54" t="s">
        <v>55</v>
      </c>
      <c r="P24" s="11" t="s">
        <v>54</v>
      </c>
      <c r="Q24" s="10"/>
    </row>
    <row r="25" spans="1:33" s="10" customFormat="1" x14ac:dyDescent="0.25">
      <c r="A25" s="58">
        <v>1</v>
      </c>
      <c r="B25" s="54">
        <v>2</v>
      </c>
      <c r="C25" s="54">
        <v>3</v>
      </c>
      <c r="D25" s="54">
        <v>4</v>
      </c>
      <c r="E25" s="54">
        <v>5</v>
      </c>
      <c r="F25" s="54">
        <v>6</v>
      </c>
      <c r="G25" s="54">
        <v>7</v>
      </c>
      <c r="H25" s="54">
        <v>8</v>
      </c>
      <c r="I25" s="11">
        <v>9</v>
      </c>
      <c r="J25" s="54">
        <v>10</v>
      </c>
      <c r="K25" s="11">
        <v>11</v>
      </c>
      <c r="L25" s="54">
        <v>12</v>
      </c>
      <c r="M25" s="11">
        <v>13</v>
      </c>
      <c r="N25" s="54">
        <v>14</v>
      </c>
      <c r="O25" s="11">
        <v>15</v>
      </c>
      <c r="P25" s="54">
        <v>16</v>
      </c>
    </row>
    <row r="26" spans="1:33" s="7" customFormat="1" ht="47.25" x14ac:dyDescent="0.25">
      <c r="A26" s="58">
        <v>1</v>
      </c>
      <c r="B26" s="12" t="s">
        <v>107</v>
      </c>
      <c r="C26" s="54" t="s">
        <v>126</v>
      </c>
      <c r="D26" s="54" t="s">
        <v>119</v>
      </c>
      <c r="E26" s="54" t="s">
        <v>119</v>
      </c>
      <c r="F26" s="54" t="s">
        <v>119</v>
      </c>
      <c r="G26" s="54" t="s">
        <v>119</v>
      </c>
      <c r="H26" s="54" t="s">
        <v>119</v>
      </c>
      <c r="I26" s="54" t="s">
        <v>119</v>
      </c>
      <c r="J26" s="54" t="s">
        <v>119</v>
      </c>
      <c r="K26" s="54" t="s">
        <v>119</v>
      </c>
      <c r="L26" s="54" t="s">
        <v>119</v>
      </c>
      <c r="M26" s="54" t="s">
        <v>119</v>
      </c>
      <c r="N26" s="54" t="s">
        <v>119</v>
      </c>
      <c r="O26" s="54" t="s">
        <v>119</v>
      </c>
      <c r="P26" s="54" t="s">
        <v>119</v>
      </c>
    </row>
    <row r="27" spans="1:33" s="7" customFormat="1" ht="63" x14ac:dyDescent="0.25">
      <c r="A27" s="58" t="s">
        <v>90</v>
      </c>
      <c r="B27" s="13" t="s">
        <v>70</v>
      </c>
      <c r="C27" s="54"/>
      <c r="D27" s="54" t="s">
        <v>248</v>
      </c>
      <c r="E27" s="54"/>
      <c r="F27" s="54" t="s">
        <v>67</v>
      </c>
      <c r="G27" s="14" t="s">
        <v>34</v>
      </c>
      <c r="H27" s="8"/>
      <c r="I27" s="9"/>
      <c r="J27" s="54"/>
      <c r="K27" s="54" t="s">
        <v>27</v>
      </c>
      <c r="L27" s="54"/>
      <c r="M27" s="54" t="s">
        <v>67</v>
      </c>
      <c r="N27" s="14" t="s">
        <v>34</v>
      </c>
      <c r="O27" s="8"/>
      <c r="P27" s="9"/>
    </row>
    <row r="28" spans="1:33" s="7" customFormat="1" ht="63" x14ac:dyDescent="0.25">
      <c r="A28" s="58" t="s">
        <v>91</v>
      </c>
      <c r="B28" s="13" t="s">
        <v>71</v>
      </c>
      <c r="C28" s="54"/>
      <c r="D28" s="54" t="s">
        <v>27</v>
      </c>
      <c r="E28" s="54"/>
      <c r="F28" s="54" t="s">
        <v>67</v>
      </c>
      <c r="G28" s="14" t="s">
        <v>34</v>
      </c>
      <c r="H28" s="8"/>
      <c r="I28" s="9"/>
      <c r="J28" s="54"/>
      <c r="K28" s="54" t="s">
        <v>27</v>
      </c>
      <c r="L28" s="54"/>
      <c r="M28" s="54" t="s">
        <v>67</v>
      </c>
      <c r="N28" s="14" t="s">
        <v>34</v>
      </c>
      <c r="O28" s="8"/>
      <c r="P28" s="9"/>
    </row>
    <row r="29" spans="1:33" s="7" customFormat="1" ht="15" customHeight="1" x14ac:dyDescent="0.25">
      <c r="A29" s="59"/>
      <c r="B29" s="13" t="s">
        <v>1</v>
      </c>
      <c r="C29" s="54"/>
      <c r="D29" s="54"/>
      <c r="E29" s="54"/>
      <c r="F29" s="54"/>
      <c r="G29" s="14"/>
      <c r="H29" s="8"/>
      <c r="I29" s="9"/>
      <c r="J29" s="54"/>
      <c r="K29" s="54"/>
      <c r="L29" s="54"/>
      <c r="M29" s="54"/>
      <c r="N29" s="14"/>
      <c r="O29" s="8"/>
      <c r="P29" s="9"/>
    </row>
    <row r="30" spans="1:33" s="17" customFormat="1" ht="47.25" x14ac:dyDescent="0.25">
      <c r="A30" s="60">
        <v>2</v>
      </c>
      <c r="B30" s="12" t="s">
        <v>28</v>
      </c>
      <c r="C30" s="54" t="s">
        <v>119</v>
      </c>
      <c r="D30" s="54" t="s">
        <v>119</v>
      </c>
      <c r="E30" s="54" t="s">
        <v>119</v>
      </c>
      <c r="F30" s="54" t="s">
        <v>119</v>
      </c>
      <c r="G30" s="54" t="s">
        <v>119</v>
      </c>
      <c r="H30" s="54" t="s">
        <v>119</v>
      </c>
      <c r="I30" s="54" t="s">
        <v>119</v>
      </c>
      <c r="J30" s="54" t="s">
        <v>119</v>
      </c>
      <c r="K30" s="54" t="s">
        <v>119</v>
      </c>
      <c r="L30" s="54" t="s">
        <v>119</v>
      </c>
      <c r="M30" s="54" t="s">
        <v>119</v>
      </c>
      <c r="N30" s="54" t="s">
        <v>119</v>
      </c>
      <c r="O30" s="54" t="s">
        <v>119</v>
      </c>
      <c r="P30" s="54" t="s">
        <v>119</v>
      </c>
    </row>
    <row r="31" spans="1:33" s="17" customFormat="1" ht="46.5" customHeight="1" x14ac:dyDescent="0.25">
      <c r="A31" s="60" t="s">
        <v>92</v>
      </c>
      <c r="B31" s="13" t="s">
        <v>68</v>
      </c>
      <c r="C31" s="54"/>
      <c r="D31" s="64" t="s">
        <v>127</v>
      </c>
      <c r="E31" s="54"/>
      <c r="F31" s="54" t="s">
        <v>67</v>
      </c>
      <c r="G31" s="14" t="s">
        <v>33</v>
      </c>
      <c r="H31" s="19"/>
      <c r="I31" s="16"/>
      <c r="J31" s="54"/>
      <c r="K31" s="64" t="s">
        <v>127</v>
      </c>
      <c r="L31" s="54"/>
      <c r="M31" s="54" t="s">
        <v>67</v>
      </c>
      <c r="N31" s="14" t="s">
        <v>33</v>
      </c>
      <c r="O31" s="19"/>
      <c r="P31" s="16"/>
    </row>
    <row r="32" spans="1:33" s="17" customFormat="1" ht="49.5" customHeight="1" x14ac:dyDescent="0.25">
      <c r="A32" s="60" t="s">
        <v>93</v>
      </c>
      <c r="B32" s="13" t="s">
        <v>69</v>
      </c>
      <c r="C32" s="54"/>
      <c r="D32" s="64" t="s">
        <v>127</v>
      </c>
      <c r="E32" s="54"/>
      <c r="F32" s="54" t="s">
        <v>67</v>
      </c>
      <c r="G32" s="14" t="s">
        <v>33</v>
      </c>
      <c r="H32" s="19"/>
      <c r="I32" s="16"/>
      <c r="J32" s="54"/>
      <c r="K32" s="64" t="s">
        <v>127</v>
      </c>
      <c r="L32" s="54"/>
      <c r="M32" s="54" t="s">
        <v>67</v>
      </c>
      <c r="N32" s="14" t="s">
        <v>33</v>
      </c>
      <c r="O32" s="19"/>
      <c r="P32" s="16"/>
    </row>
    <row r="33" spans="1:16" s="17" customFormat="1" ht="16.5" customHeight="1" x14ac:dyDescent="0.25">
      <c r="A33" s="60"/>
      <c r="B33" s="13" t="s">
        <v>1</v>
      </c>
      <c r="C33" s="54"/>
      <c r="D33" s="64"/>
      <c r="E33" s="54"/>
      <c r="F33" s="54"/>
      <c r="G33" s="14"/>
      <c r="H33" s="19"/>
      <c r="I33" s="16"/>
      <c r="J33" s="54"/>
      <c r="K33" s="64"/>
      <c r="L33" s="54"/>
      <c r="M33" s="54"/>
      <c r="N33" s="14"/>
      <c r="O33" s="19"/>
      <c r="P33" s="16"/>
    </row>
    <row r="34" spans="1:16" s="17" customFormat="1" ht="47.25" x14ac:dyDescent="0.25">
      <c r="A34" s="60" t="s">
        <v>94</v>
      </c>
      <c r="B34" s="13" t="s">
        <v>134</v>
      </c>
      <c r="C34" s="54" t="s">
        <v>119</v>
      </c>
      <c r="D34" s="54" t="s">
        <v>119</v>
      </c>
      <c r="E34" s="54" t="s">
        <v>119</v>
      </c>
      <c r="F34" s="54" t="s">
        <v>119</v>
      </c>
      <c r="G34" s="54" t="s">
        <v>119</v>
      </c>
      <c r="H34" s="54" t="s">
        <v>119</v>
      </c>
      <c r="I34" s="54" t="s">
        <v>119</v>
      </c>
      <c r="J34" s="54" t="s">
        <v>119</v>
      </c>
      <c r="K34" s="54" t="s">
        <v>119</v>
      </c>
      <c r="L34" s="54" t="s">
        <v>119</v>
      </c>
      <c r="M34" s="54" t="s">
        <v>119</v>
      </c>
      <c r="N34" s="54" t="s">
        <v>119</v>
      </c>
      <c r="O34" s="54" t="s">
        <v>119</v>
      </c>
      <c r="P34" s="54" t="s">
        <v>119</v>
      </c>
    </row>
    <row r="35" spans="1:16" s="17" customFormat="1" ht="31.5" x14ac:dyDescent="0.25">
      <c r="A35" s="60" t="s">
        <v>96</v>
      </c>
      <c r="B35" s="13" t="s">
        <v>72</v>
      </c>
      <c r="C35" s="54"/>
      <c r="D35" s="54" t="s">
        <v>32</v>
      </c>
      <c r="E35" s="54"/>
      <c r="F35" s="54" t="s">
        <v>20</v>
      </c>
      <c r="G35" s="15" t="s">
        <v>35</v>
      </c>
      <c r="H35" s="19"/>
      <c r="I35" s="16"/>
      <c r="J35" s="54"/>
      <c r="K35" s="54" t="s">
        <v>32</v>
      </c>
      <c r="L35" s="54"/>
      <c r="M35" s="54" t="s">
        <v>20</v>
      </c>
      <c r="N35" s="15" t="s">
        <v>35</v>
      </c>
      <c r="O35" s="19"/>
      <c r="P35" s="16"/>
    </row>
    <row r="36" spans="1:16" s="17" customFormat="1" ht="31.5" x14ac:dyDescent="0.25">
      <c r="A36" s="60" t="s">
        <v>97</v>
      </c>
      <c r="B36" s="13" t="s">
        <v>73</v>
      </c>
      <c r="C36" s="54"/>
      <c r="D36" s="54" t="s">
        <v>32</v>
      </c>
      <c r="E36" s="54"/>
      <c r="F36" s="54" t="s">
        <v>20</v>
      </c>
      <c r="G36" s="15" t="s">
        <v>35</v>
      </c>
      <c r="H36" s="19"/>
      <c r="I36" s="16"/>
      <c r="J36" s="54"/>
      <c r="K36" s="54" t="s">
        <v>32</v>
      </c>
      <c r="L36" s="54"/>
      <c r="M36" s="54" t="s">
        <v>20</v>
      </c>
      <c r="N36" s="15" t="s">
        <v>35</v>
      </c>
      <c r="O36" s="19"/>
      <c r="P36" s="16"/>
    </row>
    <row r="37" spans="1:16" s="17" customFormat="1" ht="14.25" customHeight="1" x14ac:dyDescent="0.25">
      <c r="A37" s="60"/>
      <c r="B37" s="13" t="s">
        <v>1</v>
      </c>
      <c r="C37" s="54"/>
      <c r="D37" s="54"/>
      <c r="E37" s="54"/>
      <c r="F37" s="54"/>
      <c r="G37" s="15"/>
      <c r="H37" s="19"/>
      <c r="I37" s="16"/>
      <c r="J37" s="54"/>
      <c r="K37" s="54"/>
      <c r="L37" s="54"/>
      <c r="M37" s="54"/>
      <c r="N37" s="15"/>
      <c r="O37" s="19"/>
      <c r="P37" s="16"/>
    </row>
    <row r="38" spans="1:16" s="17" customFormat="1" ht="33" customHeight="1" x14ac:dyDescent="0.25">
      <c r="A38" s="60" t="s">
        <v>95</v>
      </c>
      <c r="B38" s="13" t="s">
        <v>135</v>
      </c>
      <c r="C38" s="54" t="s">
        <v>119</v>
      </c>
      <c r="D38" s="54" t="s">
        <v>119</v>
      </c>
      <c r="E38" s="54" t="s">
        <v>119</v>
      </c>
      <c r="F38" s="54" t="s">
        <v>119</v>
      </c>
      <c r="G38" s="54" t="s">
        <v>119</v>
      </c>
      <c r="H38" s="54" t="s">
        <v>119</v>
      </c>
      <c r="I38" s="54" t="s">
        <v>119</v>
      </c>
      <c r="J38" s="54" t="s">
        <v>119</v>
      </c>
      <c r="K38" s="54" t="s">
        <v>119</v>
      </c>
      <c r="L38" s="54" t="s">
        <v>119</v>
      </c>
      <c r="M38" s="54" t="s">
        <v>119</v>
      </c>
      <c r="N38" s="54" t="s">
        <v>119</v>
      </c>
      <c r="O38" s="54" t="s">
        <v>119</v>
      </c>
      <c r="P38" s="54" t="s">
        <v>119</v>
      </c>
    </row>
    <row r="39" spans="1:16" s="17" customFormat="1" ht="34.5" customHeight="1" x14ac:dyDescent="0.25">
      <c r="A39" s="60" t="s">
        <v>98</v>
      </c>
      <c r="B39" s="13" t="s">
        <v>74</v>
      </c>
      <c r="C39" s="18"/>
      <c r="D39" s="54" t="s">
        <v>128</v>
      </c>
      <c r="E39" s="19"/>
      <c r="F39" s="54" t="s">
        <v>12</v>
      </c>
      <c r="G39" s="15" t="s">
        <v>36</v>
      </c>
      <c r="H39" s="19"/>
      <c r="I39" s="16"/>
      <c r="J39" s="18"/>
      <c r="K39" s="54" t="s">
        <v>128</v>
      </c>
      <c r="L39" s="19"/>
      <c r="M39" s="54" t="s">
        <v>12</v>
      </c>
      <c r="N39" s="15" t="s">
        <v>36</v>
      </c>
      <c r="O39" s="19"/>
      <c r="P39" s="16"/>
    </row>
    <row r="40" spans="1:16" s="17" customFormat="1" ht="41.25" customHeight="1" x14ac:dyDescent="0.25">
      <c r="A40" s="60" t="s">
        <v>99</v>
      </c>
      <c r="B40" s="13" t="s">
        <v>75</v>
      </c>
      <c r="C40" s="18"/>
      <c r="D40" s="54" t="s">
        <v>128</v>
      </c>
      <c r="E40" s="19"/>
      <c r="F40" s="54" t="s">
        <v>12</v>
      </c>
      <c r="G40" s="15" t="s">
        <v>36</v>
      </c>
      <c r="H40" s="19"/>
      <c r="I40" s="16"/>
      <c r="J40" s="18"/>
      <c r="K40" s="54" t="s">
        <v>128</v>
      </c>
      <c r="L40" s="19"/>
      <c r="M40" s="54" t="s">
        <v>12</v>
      </c>
      <c r="N40" s="15" t="s">
        <v>36</v>
      </c>
      <c r="O40" s="19"/>
      <c r="P40" s="16"/>
    </row>
    <row r="41" spans="1:16" s="17" customFormat="1" x14ac:dyDescent="0.25">
      <c r="A41" s="60"/>
      <c r="B41" s="13" t="s">
        <v>1</v>
      </c>
      <c r="C41" s="18"/>
      <c r="D41" s="54"/>
      <c r="E41" s="19"/>
      <c r="F41" s="54"/>
      <c r="G41" s="15"/>
      <c r="H41" s="19"/>
      <c r="I41" s="16"/>
      <c r="J41" s="18"/>
      <c r="K41" s="54"/>
      <c r="L41" s="19"/>
      <c r="M41" s="54"/>
      <c r="N41" s="15"/>
      <c r="O41" s="19"/>
      <c r="P41" s="16"/>
    </row>
    <row r="42" spans="1:16" s="17" customFormat="1" ht="47.25" x14ac:dyDescent="0.25">
      <c r="A42" s="60">
        <v>4</v>
      </c>
      <c r="B42" s="13" t="s">
        <v>4</v>
      </c>
      <c r="C42" s="54"/>
      <c r="D42" s="54" t="s">
        <v>77</v>
      </c>
      <c r="E42" s="20" t="s">
        <v>100</v>
      </c>
      <c r="F42" s="20" t="s">
        <v>31</v>
      </c>
      <c r="G42" s="15" t="s">
        <v>37</v>
      </c>
      <c r="H42" s="19"/>
      <c r="I42" s="16"/>
      <c r="J42" s="54"/>
      <c r="K42" s="54" t="s">
        <v>77</v>
      </c>
      <c r="L42" s="20" t="s">
        <v>100</v>
      </c>
      <c r="M42" s="20" t="s">
        <v>31</v>
      </c>
      <c r="N42" s="15" t="s">
        <v>37</v>
      </c>
      <c r="O42" s="19"/>
      <c r="P42" s="16"/>
    </row>
    <row r="43" spans="1:16" s="17" customFormat="1" ht="47.25" x14ac:dyDescent="0.25">
      <c r="A43" s="60">
        <v>5</v>
      </c>
      <c r="B43" s="13" t="s">
        <v>88</v>
      </c>
      <c r="C43" s="54"/>
      <c r="D43" s="54" t="s">
        <v>119</v>
      </c>
      <c r="E43" s="20" t="s">
        <v>101</v>
      </c>
      <c r="F43" s="20" t="s">
        <v>31</v>
      </c>
      <c r="G43" s="15" t="s">
        <v>38</v>
      </c>
      <c r="H43" s="1" t="s">
        <v>119</v>
      </c>
      <c r="I43" s="1" t="s">
        <v>119</v>
      </c>
      <c r="J43" s="54"/>
      <c r="K43" s="54" t="s">
        <v>119</v>
      </c>
      <c r="L43" s="20" t="s">
        <v>101</v>
      </c>
      <c r="M43" s="20" t="s">
        <v>31</v>
      </c>
      <c r="N43" s="15" t="s">
        <v>38</v>
      </c>
      <c r="O43" s="1" t="s">
        <v>119</v>
      </c>
      <c r="P43" s="1" t="s">
        <v>119</v>
      </c>
    </row>
    <row r="44" spans="1:16" s="17" customFormat="1" ht="63" x14ac:dyDescent="0.25">
      <c r="A44" s="60" t="s">
        <v>102</v>
      </c>
      <c r="B44" s="13" t="s">
        <v>70</v>
      </c>
      <c r="C44" s="54"/>
      <c r="D44" s="54" t="s">
        <v>119</v>
      </c>
      <c r="E44" s="20"/>
      <c r="F44" s="20" t="s">
        <v>31</v>
      </c>
      <c r="G44" s="15" t="s">
        <v>38</v>
      </c>
      <c r="H44" s="1" t="s">
        <v>119</v>
      </c>
      <c r="I44" s="1" t="s">
        <v>119</v>
      </c>
      <c r="J44" s="54"/>
      <c r="K44" s="54" t="s">
        <v>119</v>
      </c>
      <c r="L44" s="20"/>
      <c r="M44" s="20" t="s">
        <v>31</v>
      </c>
      <c r="N44" s="15" t="s">
        <v>38</v>
      </c>
      <c r="O44" s="1" t="s">
        <v>119</v>
      </c>
      <c r="P44" s="1" t="s">
        <v>119</v>
      </c>
    </row>
    <row r="45" spans="1:16" s="17" customFormat="1" ht="63" x14ac:dyDescent="0.25">
      <c r="A45" s="60" t="s">
        <v>103</v>
      </c>
      <c r="B45" s="13" t="s">
        <v>71</v>
      </c>
      <c r="C45" s="54"/>
      <c r="D45" s="54" t="s">
        <v>119</v>
      </c>
      <c r="E45" s="20"/>
      <c r="F45" s="20" t="s">
        <v>31</v>
      </c>
      <c r="G45" s="15" t="s">
        <v>38</v>
      </c>
      <c r="H45" s="1" t="s">
        <v>119</v>
      </c>
      <c r="I45" s="1" t="s">
        <v>119</v>
      </c>
      <c r="J45" s="54"/>
      <c r="K45" s="54" t="s">
        <v>119</v>
      </c>
      <c r="L45" s="20"/>
      <c r="M45" s="20" t="s">
        <v>31</v>
      </c>
      <c r="N45" s="15" t="s">
        <v>38</v>
      </c>
      <c r="O45" s="1" t="s">
        <v>119</v>
      </c>
      <c r="P45" s="1" t="s">
        <v>119</v>
      </c>
    </row>
    <row r="46" spans="1:16" s="17" customFormat="1" ht="18.75" x14ac:dyDescent="0.25">
      <c r="A46" s="60" t="s">
        <v>1</v>
      </c>
      <c r="B46" s="13" t="s">
        <v>1</v>
      </c>
      <c r="C46" s="54"/>
      <c r="D46" s="54" t="s">
        <v>119</v>
      </c>
      <c r="E46" s="20"/>
      <c r="F46" s="20" t="s">
        <v>31</v>
      </c>
      <c r="G46" s="15" t="s">
        <v>38</v>
      </c>
      <c r="H46" s="1" t="s">
        <v>119</v>
      </c>
      <c r="I46" s="1" t="s">
        <v>119</v>
      </c>
      <c r="J46" s="54"/>
      <c r="K46" s="54" t="s">
        <v>119</v>
      </c>
      <c r="L46" s="20"/>
      <c r="M46" s="20" t="s">
        <v>31</v>
      </c>
      <c r="N46" s="15" t="s">
        <v>38</v>
      </c>
      <c r="O46" s="1" t="s">
        <v>119</v>
      </c>
      <c r="P46" s="1" t="s">
        <v>119</v>
      </c>
    </row>
    <row r="47" spans="1:16" s="17" customFormat="1" ht="18.75" x14ac:dyDescent="0.25">
      <c r="A47" s="60" t="s">
        <v>104</v>
      </c>
      <c r="B47" s="13" t="s">
        <v>68</v>
      </c>
      <c r="C47" s="54"/>
      <c r="D47" s="54" t="s">
        <v>119</v>
      </c>
      <c r="E47" s="20"/>
      <c r="F47" s="20" t="s">
        <v>31</v>
      </c>
      <c r="G47" s="15" t="s">
        <v>38</v>
      </c>
      <c r="H47" s="1" t="s">
        <v>119</v>
      </c>
      <c r="I47" s="1" t="s">
        <v>119</v>
      </c>
      <c r="J47" s="54"/>
      <c r="K47" s="54" t="s">
        <v>119</v>
      </c>
      <c r="L47" s="20"/>
      <c r="M47" s="20" t="s">
        <v>31</v>
      </c>
      <c r="N47" s="15" t="s">
        <v>38</v>
      </c>
      <c r="O47" s="1" t="s">
        <v>119</v>
      </c>
      <c r="P47" s="1" t="s">
        <v>119</v>
      </c>
    </row>
    <row r="48" spans="1:16" s="17" customFormat="1" ht="18.75" x14ac:dyDescent="0.25">
      <c r="A48" s="60" t="s">
        <v>104</v>
      </c>
      <c r="B48" s="13" t="s">
        <v>69</v>
      </c>
      <c r="C48" s="54"/>
      <c r="D48" s="54" t="s">
        <v>119</v>
      </c>
      <c r="E48" s="20"/>
      <c r="F48" s="20" t="s">
        <v>31</v>
      </c>
      <c r="G48" s="15" t="s">
        <v>38</v>
      </c>
      <c r="H48" s="1" t="s">
        <v>119</v>
      </c>
      <c r="I48" s="1" t="s">
        <v>119</v>
      </c>
      <c r="J48" s="54"/>
      <c r="K48" s="54" t="s">
        <v>119</v>
      </c>
      <c r="L48" s="20"/>
      <c r="M48" s="20" t="s">
        <v>31</v>
      </c>
      <c r="N48" s="15" t="s">
        <v>38</v>
      </c>
      <c r="O48" s="1" t="s">
        <v>119</v>
      </c>
      <c r="P48" s="1" t="s">
        <v>119</v>
      </c>
    </row>
    <row r="49" spans="1:16" s="17" customFormat="1" ht="18.75" x14ac:dyDescent="0.25">
      <c r="A49" s="60"/>
      <c r="B49" s="13" t="s">
        <v>1</v>
      </c>
      <c r="C49" s="54"/>
      <c r="D49" s="54" t="s">
        <v>119</v>
      </c>
      <c r="E49" s="20"/>
      <c r="F49" s="20" t="s">
        <v>31</v>
      </c>
      <c r="G49" s="15" t="s">
        <v>38</v>
      </c>
      <c r="H49" s="1" t="s">
        <v>119</v>
      </c>
      <c r="I49" s="1" t="s">
        <v>119</v>
      </c>
      <c r="J49" s="54"/>
      <c r="K49" s="54" t="s">
        <v>119</v>
      </c>
      <c r="L49" s="20"/>
      <c r="M49" s="20" t="s">
        <v>31</v>
      </c>
      <c r="N49" s="15" t="s">
        <v>38</v>
      </c>
      <c r="O49" s="1" t="s">
        <v>119</v>
      </c>
      <c r="P49" s="1" t="s">
        <v>119</v>
      </c>
    </row>
    <row r="50" spans="1:16" s="17" customFormat="1" ht="18.75" x14ac:dyDescent="0.25">
      <c r="A50" s="60" t="s">
        <v>104</v>
      </c>
      <c r="B50" s="13" t="s">
        <v>72</v>
      </c>
      <c r="C50" s="54"/>
      <c r="D50" s="54" t="s">
        <v>119</v>
      </c>
      <c r="E50" s="20"/>
      <c r="F50" s="20" t="s">
        <v>31</v>
      </c>
      <c r="G50" s="15" t="s">
        <v>38</v>
      </c>
      <c r="H50" s="1" t="s">
        <v>119</v>
      </c>
      <c r="I50" s="1" t="s">
        <v>119</v>
      </c>
      <c r="J50" s="54"/>
      <c r="K50" s="54" t="s">
        <v>119</v>
      </c>
      <c r="L50" s="20"/>
      <c r="M50" s="20" t="s">
        <v>31</v>
      </c>
      <c r="N50" s="15" t="s">
        <v>38</v>
      </c>
      <c r="O50" s="1" t="s">
        <v>119</v>
      </c>
      <c r="P50" s="1" t="s">
        <v>119</v>
      </c>
    </row>
    <row r="51" spans="1:16" s="17" customFormat="1" ht="18.75" x14ac:dyDescent="0.25">
      <c r="A51" s="60" t="s">
        <v>104</v>
      </c>
      <c r="B51" s="13" t="s">
        <v>73</v>
      </c>
      <c r="C51" s="54"/>
      <c r="D51" s="54" t="s">
        <v>119</v>
      </c>
      <c r="E51" s="20"/>
      <c r="F51" s="20" t="s">
        <v>31</v>
      </c>
      <c r="G51" s="15" t="s">
        <v>38</v>
      </c>
      <c r="H51" s="1" t="s">
        <v>119</v>
      </c>
      <c r="I51" s="1" t="s">
        <v>119</v>
      </c>
      <c r="J51" s="54"/>
      <c r="K51" s="54" t="s">
        <v>119</v>
      </c>
      <c r="L51" s="20"/>
      <c r="M51" s="20" t="s">
        <v>31</v>
      </c>
      <c r="N51" s="15" t="s">
        <v>38</v>
      </c>
      <c r="O51" s="1" t="s">
        <v>119</v>
      </c>
      <c r="P51" s="1" t="s">
        <v>119</v>
      </c>
    </row>
    <row r="52" spans="1:16" s="17" customFormat="1" ht="18.75" x14ac:dyDescent="0.25">
      <c r="A52" s="60"/>
      <c r="B52" s="13" t="s">
        <v>1</v>
      </c>
      <c r="C52" s="54"/>
      <c r="D52" s="54" t="s">
        <v>119</v>
      </c>
      <c r="E52" s="20"/>
      <c r="F52" s="20" t="s">
        <v>31</v>
      </c>
      <c r="G52" s="15" t="s">
        <v>38</v>
      </c>
      <c r="H52" s="1" t="s">
        <v>119</v>
      </c>
      <c r="I52" s="1" t="s">
        <v>119</v>
      </c>
      <c r="J52" s="54"/>
      <c r="K52" s="54" t="s">
        <v>119</v>
      </c>
      <c r="L52" s="20"/>
      <c r="M52" s="20" t="s">
        <v>31</v>
      </c>
      <c r="N52" s="15" t="s">
        <v>38</v>
      </c>
      <c r="O52" s="1" t="s">
        <v>119</v>
      </c>
      <c r="P52" s="1" t="s">
        <v>119</v>
      </c>
    </row>
    <row r="53" spans="1:16" s="17" customFormat="1" ht="99" customHeight="1" x14ac:dyDescent="0.25">
      <c r="A53" s="60" t="s">
        <v>104</v>
      </c>
      <c r="B53" s="13" t="s">
        <v>108</v>
      </c>
      <c r="C53" s="54"/>
      <c r="D53" s="54" t="s">
        <v>106</v>
      </c>
      <c r="E53" s="20"/>
      <c r="F53" s="20" t="s">
        <v>31</v>
      </c>
      <c r="G53" s="15" t="s">
        <v>38</v>
      </c>
      <c r="H53" s="1" t="s">
        <v>119</v>
      </c>
      <c r="I53" s="1" t="s">
        <v>119</v>
      </c>
      <c r="J53" s="54"/>
      <c r="K53" s="54" t="s">
        <v>106</v>
      </c>
      <c r="L53" s="20"/>
      <c r="M53" s="20" t="s">
        <v>31</v>
      </c>
      <c r="N53" s="15" t="s">
        <v>38</v>
      </c>
      <c r="O53" s="1" t="s">
        <v>119</v>
      </c>
      <c r="P53" s="1" t="s">
        <v>119</v>
      </c>
    </row>
    <row r="54" spans="1:16" s="17" customFormat="1" ht="31.5" x14ac:dyDescent="0.25">
      <c r="A54" s="60" t="s">
        <v>104</v>
      </c>
      <c r="B54" s="13" t="s">
        <v>89</v>
      </c>
      <c r="C54" s="54"/>
      <c r="D54" s="54" t="s">
        <v>105</v>
      </c>
      <c r="E54" s="20"/>
      <c r="F54" s="20" t="s">
        <v>31</v>
      </c>
      <c r="G54" s="15" t="s">
        <v>38</v>
      </c>
      <c r="H54" s="1" t="s">
        <v>119</v>
      </c>
      <c r="I54" s="1" t="s">
        <v>119</v>
      </c>
      <c r="J54" s="54"/>
      <c r="K54" s="54" t="s">
        <v>105</v>
      </c>
      <c r="L54" s="20"/>
      <c r="M54" s="20" t="s">
        <v>31</v>
      </c>
      <c r="N54" s="15" t="s">
        <v>38</v>
      </c>
      <c r="O54" s="1" t="s">
        <v>119</v>
      </c>
      <c r="P54" s="1" t="s">
        <v>119</v>
      </c>
    </row>
    <row r="55" spans="1:16" s="17" customFormat="1" x14ac:dyDescent="0.25">
      <c r="A55" s="60">
        <v>6</v>
      </c>
      <c r="B55" s="13" t="s">
        <v>5</v>
      </c>
      <c r="C55" s="54"/>
      <c r="D55" s="54" t="s">
        <v>22</v>
      </c>
      <c r="E55" s="54">
        <v>1</v>
      </c>
      <c r="F55" s="54" t="s">
        <v>20</v>
      </c>
      <c r="G55" s="15" t="s">
        <v>249</v>
      </c>
      <c r="H55" s="19"/>
      <c r="I55" s="16"/>
      <c r="J55" s="54"/>
      <c r="K55" s="54" t="s">
        <v>22</v>
      </c>
      <c r="L55" s="54">
        <v>1</v>
      </c>
      <c r="M55" s="54" t="s">
        <v>20</v>
      </c>
      <c r="N55" s="15" t="s">
        <v>249</v>
      </c>
      <c r="O55" s="19"/>
      <c r="P55" s="16"/>
    </row>
    <row r="56" spans="1:16" s="17" customFormat="1" x14ac:dyDescent="0.25">
      <c r="A56" s="60">
        <v>7</v>
      </c>
      <c r="B56" s="13" t="s">
        <v>6</v>
      </c>
      <c r="C56" s="54"/>
      <c r="D56" s="54" t="s">
        <v>250</v>
      </c>
      <c r="E56" s="54">
        <v>1</v>
      </c>
      <c r="F56" s="54" t="s">
        <v>20</v>
      </c>
      <c r="G56" s="15" t="s">
        <v>251</v>
      </c>
      <c r="H56" s="19"/>
      <c r="I56" s="16"/>
      <c r="J56" s="54"/>
      <c r="K56" s="54" t="s">
        <v>250</v>
      </c>
      <c r="L56" s="54">
        <v>1</v>
      </c>
      <c r="M56" s="54" t="s">
        <v>20</v>
      </c>
      <c r="N56" s="15" t="s">
        <v>251</v>
      </c>
      <c r="O56" s="19"/>
      <c r="P56" s="16"/>
    </row>
    <row r="57" spans="1:16" s="17" customFormat="1" ht="45.75" customHeight="1" x14ac:dyDescent="0.25">
      <c r="A57" s="60"/>
      <c r="B57" s="48" t="s">
        <v>76</v>
      </c>
      <c r="C57" s="55" t="s">
        <v>119</v>
      </c>
      <c r="D57" s="55" t="s">
        <v>119</v>
      </c>
      <c r="E57" s="55" t="s">
        <v>119</v>
      </c>
      <c r="F57" s="55" t="s">
        <v>119</v>
      </c>
      <c r="G57" s="55" t="s">
        <v>119</v>
      </c>
      <c r="H57" s="55" t="s">
        <v>119</v>
      </c>
      <c r="I57" s="239" t="s">
        <v>119</v>
      </c>
      <c r="J57" s="55" t="s">
        <v>119</v>
      </c>
      <c r="K57" s="55" t="s">
        <v>119</v>
      </c>
      <c r="L57" s="55" t="s">
        <v>119</v>
      </c>
      <c r="M57" s="55" t="s">
        <v>119</v>
      </c>
      <c r="N57" s="55" t="s">
        <v>119</v>
      </c>
      <c r="O57" s="55" t="s">
        <v>119</v>
      </c>
      <c r="P57" s="239" t="s">
        <v>119</v>
      </c>
    </row>
    <row r="58" spans="1:16" x14ac:dyDescent="0.25">
      <c r="A58" s="260"/>
      <c r="B58" s="260"/>
      <c r="C58" s="260"/>
      <c r="D58" s="260"/>
      <c r="E58" s="260"/>
      <c r="F58" s="260"/>
      <c r="G58" s="260"/>
    </row>
    <row r="59" spans="1:16" x14ac:dyDescent="0.25">
      <c r="B59" s="65"/>
    </row>
    <row r="63" spans="1:16" x14ac:dyDescent="0.25">
      <c r="B63" s="65"/>
    </row>
  </sheetData>
  <mergeCells count="23">
    <mergeCell ref="A58:G58"/>
    <mergeCell ref="A20:P20"/>
    <mergeCell ref="C21:I21"/>
    <mergeCell ref="C22:I22"/>
    <mergeCell ref="A21:A24"/>
    <mergeCell ref="J23:M23"/>
    <mergeCell ref="B21:B24"/>
    <mergeCell ref="C23:F23"/>
    <mergeCell ref="G23:I23"/>
    <mergeCell ref="O4:P4"/>
    <mergeCell ref="N5:P5"/>
    <mergeCell ref="N23:P23"/>
    <mergeCell ref="J21:P21"/>
    <mergeCell ref="J22:P22"/>
    <mergeCell ref="A8:P8"/>
    <mergeCell ref="A9:P9"/>
    <mergeCell ref="A12:P12"/>
    <mergeCell ref="H10:K10"/>
    <mergeCell ref="C19:D19"/>
    <mergeCell ref="H11:K11"/>
    <mergeCell ref="E16:J16"/>
    <mergeCell ref="C18:D18"/>
    <mergeCell ref="C13:P13"/>
  </mergeCells>
  <conditionalFormatting sqref="N31">
    <cfRule type="expression" dxfId="26" priority="1">
      <formula>$B31=""</formula>
    </cfRule>
  </conditionalFormatting>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rowBreaks count="1" manualBreakCount="1">
    <brk id="39"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73"/>
  <sheetViews>
    <sheetView view="pageBreakPreview" zoomScale="55" zoomScaleNormal="70" zoomScaleSheetLayoutView="55" workbookViewId="0">
      <selection activeCell="J26" sqref="J26:P26"/>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7.25" customHeight="1" x14ac:dyDescent="0.3">
      <c r="O3" s="5"/>
      <c r="P3" s="39" t="s">
        <v>159</v>
      </c>
    </row>
    <row r="4" spans="1:16" ht="18.75" hidden="1" x14ac:dyDescent="0.25">
      <c r="N4" s="5"/>
      <c r="O4" s="247" t="s">
        <v>160</v>
      </c>
      <c r="P4" s="247"/>
    </row>
    <row r="5" spans="1:16" ht="57" hidden="1" customHeight="1" x14ac:dyDescent="0.3">
      <c r="N5" s="248" t="str">
        <f>т6!Q5</f>
        <v>Заместитель директора по инвестиционной деятельности филиала ПАО "МРСК Северо-Запада" "Комиэнерго"</v>
      </c>
      <c r="O5" s="248"/>
      <c r="P5" s="248"/>
    </row>
    <row r="6" spans="1:16" ht="18.75" hidden="1" x14ac:dyDescent="0.3">
      <c r="P6" s="39"/>
    </row>
    <row r="7" spans="1:16" ht="18.75" hidden="1" x14ac:dyDescent="0.25">
      <c r="P7" s="70" t="str">
        <f>т6!Q9</f>
        <v>____________________ /Е.Н. Сесюк/</v>
      </c>
    </row>
    <row r="8" spans="1:16" ht="18.75" x14ac:dyDescent="0.25">
      <c r="A8" s="252" t="s">
        <v>52</v>
      </c>
      <c r="B8" s="252"/>
      <c r="C8" s="252"/>
      <c r="D8" s="252"/>
      <c r="E8" s="252"/>
      <c r="F8" s="252"/>
      <c r="G8" s="252"/>
      <c r="H8" s="252"/>
      <c r="I8" s="252"/>
      <c r="J8" s="252"/>
      <c r="K8" s="252"/>
      <c r="L8" s="252"/>
      <c r="M8" s="252"/>
      <c r="N8" s="252"/>
      <c r="O8" s="252"/>
      <c r="P8" s="252"/>
    </row>
    <row r="9" spans="1:16" ht="18.75" x14ac:dyDescent="0.3">
      <c r="A9" s="253"/>
      <c r="B9" s="253"/>
      <c r="C9" s="253"/>
      <c r="D9" s="253"/>
      <c r="E9" s="253"/>
      <c r="F9" s="253"/>
      <c r="G9" s="253"/>
      <c r="H9" s="253"/>
      <c r="I9" s="253"/>
      <c r="J9" s="253"/>
      <c r="K9" s="253"/>
      <c r="L9" s="253"/>
      <c r="M9" s="253"/>
      <c r="N9" s="253"/>
      <c r="O9" s="253"/>
      <c r="P9" s="253"/>
    </row>
    <row r="10" spans="1:16" x14ac:dyDescent="0.25">
      <c r="B10" s="67"/>
      <c r="C10" s="67"/>
      <c r="D10" s="67"/>
      <c r="F10" s="67"/>
      <c r="G10" s="139" t="s">
        <v>153</v>
      </c>
      <c r="H10" s="255" t="str">
        <f>т6!G6</f>
        <v xml:space="preserve">ПАО "МРСК Северо-Запада" </v>
      </c>
      <c r="I10" s="255"/>
      <c r="J10" s="255"/>
      <c r="K10" s="255"/>
      <c r="L10" s="67"/>
      <c r="M10" s="67"/>
      <c r="N10" s="67"/>
      <c r="O10" s="67"/>
      <c r="P10" s="67"/>
    </row>
    <row r="11" spans="1:16" x14ac:dyDescent="0.25">
      <c r="A11" s="140"/>
      <c r="B11" s="140"/>
      <c r="C11" s="140"/>
      <c r="D11" s="140"/>
      <c r="E11" s="140"/>
      <c r="F11" s="140"/>
      <c r="G11" s="140"/>
      <c r="H11" s="257" t="s">
        <v>291</v>
      </c>
      <c r="I11" s="257"/>
      <c r="J11" s="257"/>
      <c r="K11" s="257"/>
      <c r="L11" s="140"/>
      <c r="M11" s="140"/>
      <c r="N11" s="140"/>
      <c r="O11" s="140"/>
      <c r="P11" s="140"/>
    </row>
    <row r="12" spans="1:16" x14ac:dyDescent="0.25">
      <c r="A12" s="254" t="str">
        <f>т6!A8</f>
        <v>Год раскрытия информации: 2 020 год</v>
      </c>
      <c r="B12" s="254"/>
      <c r="C12" s="254"/>
      <c r="D12" s="254"/>
      <c r="E12" s="254"/>
      <c r="F12" s="254"/>
      <c r="G12" s="254"/>
      <c r="H12" s="254"/>
      <c r="I12" s="254"/>
      <c r="J12" s="254"/>
      <c r="K12" s="254"/>
      <c r="L12" s="254"/>
      <c r="M12" s="254"/>
      <c r="N12" s="254"/>
      <c r="O12" s="254"/>
      <c r="P12" s="254"/>
    </row>
    <row r="13" spans="1:16" x14ac:dyDescent="0.25">
      <c r="A13" s="83" t="s">
        <v>148</v>
      </c>
      <c r="B13" s="83"/>
      <c r="C13" s="259" t="s">
        <v>293</v>
      </c>
      <c r="D13" s="259"/>
      <c r="E13" s="259"/>
      <c r="F13" s="259"/>
      <c r="G13" s="259"/>
      <c r="H13" s="259"/>
      <c r="I13" s="259"/>
      <c r="J13" s="259"/>
      <c r="K13" s="259"/>
      <c r="L13" s="259"/>
      <c r="M13" s="259"/>
      <c r="N13" s="259"/>
      <c r="O13" s="259"/>
      <c r="P13" s="259"/>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309</v>
      </c>
      <c r="F15" s="143"/>
      <c r="G15" s="143"/>
      <c r="H15" s="143"/>
      <c r="I15" s="143"/>
      <c r="J15" s="143"/>
      <c r="K15" s="144"/>
      <c r="L15" s="144"/>
      <c r="M15" s="144"/>
      <c r="N15" s="144"/>
      <c r="O15" s="144"/>
      <c r="P15" s="144"/>
    </row>
    <row r="16" spans="1:16" x14ac:dyDescent="0.25">
      <c r="A16" s="69"/>
      <c r="B16" s="69"/>
      <c r="C16" s="69"/>
      <c r="D16" s="69"/>
      <c r="E16" s="256" t="s">
        <v>253</v>
      </c>
      <c r="F16" s="256"/>
      <c r="G16" s="256"/>
      <c r="H16" s="256"/>
      <c r="I16" s="256"/>
      <c r="J16" s="256"/>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58" t="str">
        <f>т6!C14</f>
        <v>Реконструкция</v>
      </c>
      <c r="D18" s="258"/>
      <c r="E18" s="66"/>
      <c r="F18" s="66"/>
      <c r="G18" s="66"/>
      <c r="H18" s="66"/>
      <c r="I18" s="66"/>
      <c r="J18" s="66"/>
      <c r="K18" s="66"/>
      <c r="L18" s="66"/>
      <c r="M18" s="66"/>
      <c r="N18" s="66"/>
      <c r="O18" s="66"/>
      <c r="P18" s="66"/>
    </row>
    <row r="19" spans="1:16" x14ac:dyDescent="0.25">
      <c r="A19" s="69"/>
      <c r="B19" s="69"/>
      <c r="C19" s="266" t="s">
        <v>254</v>
      </c>
      <c r="D19" s="266"/>
      <c r="E19" s="69"/>
      <c r="F19" s="69"/>
      <c r="G19" s="69"/>
      <c r="H19" s="69"/>
      <c r="I19" s="69"/>
      <c r="J19" s="69"/>
      <c r="K19" s="69"/>
      <c r="L19" s="69"/>
      <c r="M19" s="69"/>
      <c r="N19" s="69"/>
      <c r="O19" s="69"/>
      <c r="P19" s="69"/>
    </row>
    <row r="23" spans="1:16" s="17" customFormat="1" x14ac:dyDescent="0.25">
      <c r="A23" s="61"/>
      <c r="B23" s="23"/>
      <c r="C23" s="24"/>
      <c r="D23" s="25"/>
      <c r="E23" s="25"/>
      <c r="F23" s="25"/>
      <c r="G23" s="22"/>
      <c r="H23" s="22"/>
      <c r="I23" s="26"/>
      <c r="J23" s="3"/>
      <c r="K23" s="4"/>
      <c r="L23" s="4"/>
    </row>
    <row r="24" spans="1:16" s="17" customFormat="1" x14ac:dyDescent="0.25">
      <c r="A24" s="261" t="s">
        <v>16</v>
      </c>
      <c r="B24" s="261"/>
      <c r="C24" s="261"/>
      <c r="D24" s="261"/>
      <c r="E24" s="261"/>
      <c r="F24" s="261"/>
      <c r="G24" s="261"/>
      <c r="H24" s="261"/>
      <c r="I24" s="261"/>
      <c r="J24" s="261"/>
      <c r="K24" s="261"/>
      <c r="L24" s="261"/>
      <c r="M24" s="261"/>
      <c r="N24" s="261"/>
      <c r="O24" s="261"/>
      <c r="P24" s="261"/>
    </row>
    <row r="25" spans="1:16" s="17" customFormat="1" x14ac:dyDescent="0.25">
      <c r="A25" s="265" t="s">
        <v>0</v>
      </c>
      <c r="B25" s="249" t="s">
        <v>2</v>
      </c>
      <c r="C25" s="251" t="s">
        <v>49</v>
      </c>
      <c r="D25" s="251"/>
      <c r="E25" s="251"/>
      <c r="F25" s="251"/>
      <c r="G25" s="251"/>
      <c r="H25" s="251"/>
      <c r="I25" s="251"/>
      <c r="J25" s="251" t="s">
        <v>50</v>
      </c>
      <c r="K25" s="251"/>
      <c r="L25" s="251"/>
      <c r="M25" s="251"/>
      <c r="N25" s="251"/>
      <c r="O25" s="251"/>
      <c r="P25" s="251"/>
    </row>
    <row r="26" spans="1:16" s="17" customFormat="1" ht="47.25" customHeight="1" x14ac:dyDescent="0.25">
      <c r="A26" s="265"/>
      <c r="B26" s="249"/>
      <c r="C26" s="262" t="s">
        <v>300</v>
      </c>
      <c r="D26" s="263"/>
      <c r="E26" s="263"/>
      <c r="F26" s="263"/>
      <c r="G26" s="263"/>
      <c r="H26" s="263"/>
      <c r="I26" s="264"/>
      <c r="J26" s="249" t="s">
        <v>308</v>
      </c>
      <c r="K26" s="249"/>
      <c r="L26" s="249"/>
      <c r="M26" s="249"/>
      <c r="N26" s="249"/>
      <c r="O26" s="249"/>
      <c r="P26" s="249"/>
    </row>
    <row r="27" spans="1:16" ht="33.75" customHeight="1" x14ac:dyDescent="0.25">
      <c r="A27" s="265"/>
      <c r="B27" s="249"/>
      <c r="C27" s="249" t="s">
        <v>13</v>
      </c>
      <c r="D27" s="249"/>
      <c r="E27" s="249"/>
      <c r="F27" s="249"/>
      <c r="G27" s="249" t="s">
        <v>120</v>
      </c>
      <c r="H27" s="250"/>
      <c r="I27" s="250"/>
      <c r="J27" s="249" t="s">
        <v>13</v>
      </c>
      <c r="K27" s="249"/>
      <c r="L27" s="249"/>
      <c r="M27" s="249"/>
      <c r="N27" s="249" t="s">
        <v>120</v>
      </c>
      <c r="O27" s="250"/>
      <c r="P27" s="250"/>
    </row>
    <row r="28" spans="1:16" s="7" customFormat="1" ht="63" x14ac:dyDescent="0.25">
      <c r="A28" s="265"/>
      <c r="B28" s="249"/>
      <c r="C28" s="54" t="s">
        <v>30</v>
      </c>
      <c r="D28" s="54" t="s">
        <v>9</v>
      </c>
      <c r="E28" s="54" t="s">
        <v>111</v>
      </c>
      <c r="F28" s="54" t="s">
        <v>11</v>
      </c>
      <c r="G28" s="54" t="s">
        <v>14</v>
      </c>
      <c r="H28" s="54" t="s">
        <v>53</v>
      </c>
      <c r="I28" s="11" t="s">
        <v>54</v>
      </c>
      <c r="J28" s="54" t="s">
        <v>30</v>
      </c>
      <c r="K28" s="54" t="s">
        <v>9</v>
      </c>
      <c r="L28" s="54" t="s">
        <v>111</v>
      </c>
      <c r="M28" s="54" t="s">
        <v>11</v>
      </c>
      <c r="N28" s="54" t="s">
        <v>14</v>
      </c>
      <c r="O28" s="54" t="s">
        <v>55</v>
      </c>
      <c r="P28" s="11" t="s">
        <v>54</v>
      </c>
    </row>
    <row r="29" spans="1:16" s="10" customFormat="1" x14ac:dyDescent="0.25">
      <c r="A29" s="58">
        <v>1</v>
      </c>
      <c r="B29" s="54">
        <v>2</v>
      </c>
      <c r="C29" s="54">
        <v>3</v>
      </c>
      <c r="D29" s="54">
        <v>4</v>
      </c>
      <c r="E29" s="54">
        <v>5</v>
      </c>
      <c r="F29" s="54">
        <v>6</v>
      </c>
      <c r="G29" s="54">
        <v>7</v>
      </c>
      <c r="H29" s="54">
        <v>8</v>
      </c>
      <c r="I29" s="11">
        <v>9</v>
      </c>
      <c r="J29" s="54">
        <v>10</v>
      </c>
      <c r="K29" s="11">
        <v>11</v>
      </c>
      <c r="L29" s="54">
        <v>12</v>
      </c>
      <c r="M29" s="11">
        <v>13</v>
      </c>
      <c r="N29" s="54">
        <v>14</v>
      </c>
      <c r="O29" s="11">
        <v>15</v>
      </c>
      <c r="P29" s="54">
        <v>16</v>
      </c>
    </row>
    <row r="30" spans="1:16" s="17" customFormat="1" ht="31.5" x14ac:dyDescent="0.25">
      <c r="A30" s="58">
        <v>1</v>
      </c>
      <c r="B30" s="12" t="s">
        <v>44</v>
      </c>
      <c r="C30" s="238"/>
      <c r="D30" s="238"/>
      <c r="E30" s="238"/>
      <c r="F30" s="238"/>
      <c r="G30" s="238"/>
      <c r="H30" s="238"/>
      <c r="I30" s="9">
        <v>1660</v>
      </c>
      <c r="J30" s="54"/>
      <c r="K30" s="54"/>
      <c r="L30" s="54"/>
      <c r="M30" s="54"/>
      <c r="N30" s="54"/>
      <c r="O30" s="54"/>
      <c r="P30" s="9">
        <f>P31</f>
        <v>1660</v>
      </c>
    </row>
    <row r="31" spans="1:16" s="17" customFormat="1" ht="63" x14ac:dyDescent="0.25">
      <c r="A31" s="58" t="s">
        <v>90</v>
      </c>
      <c r="B31" s="13" t="s">
        <v>70</v>
      </c>
      <c r="C31" s="238">
        <v>10</v>
      </c>
      <c r="D31" s="238" t="s">
        <v>295</v>
      </c>
      <c r="E31" s="14">
        <v>1</v>
      </c>
      <c r="F31" s="238" t="s">
        <v>67</v>
      </c>
      <c r="G31" s="14" t="s">
        <v>294</v>
      </c>
      <c r="H31" s="236">
        <v>1660</v>
      </c>
      <c r="I31" s="11">
        <v>1660</v>
      </c>
      <c r="J31" s="54">
        <v>10</v>
      </c>
      <c r="K31" s="146" t="s">
        <v>295</v>
      </c>
      <c r="L31" s="14">
        <f>УНЦ!E76</f>
        <v>1</v>
      </c>
      <c r="M31" s="127" t="s">
        <v>67</v>
      </c>
      <c r="N31" s="14" t="str">
        <f>УНЦ!B76</f>
        <v>В2-01</v>
      </c>
      <c r="O31" s="236">
        <f>УНЦ!D76</f>
        <v>1660</v>
      </c>
      <c r="P31" s="11">
        <f>O31*L31</f>
        <v>1660</v>
      </c>
    </row>
    <row r="32" spans="1:16" s="17" customFormat="1" ht="63" hidden="1" x14ac:dyDescent="0.25">
      <c r="A32" s="58" t="s">
        <v>91</v>
      </c>
      <c r="B32" s="13" t="s">
        <v>71</v>
      </c>
      <c r="C32" s="238"/>
      <c r="D32" s="238" t="s">
        <v>27</v>
      </c>
      <c r="E32" s="238"/>
      <c r="F32" s="238" t="s">
        <v>67</v>
      </c>
      <c r="G32" s="14" t="s">
        <v>34</v>
      </c>
      <c r="H32" s="19"/>
      <c r="I32" s="9"/>
      <c r="J32" s="54"/>
      <c r="K32" s="54" t="s">
        <v>27</v>
      </c>
      <c r="L32" s="54"/>
      <c r="M32" s="54" t="s">
        <v>67</v>
      </c>
      <c r="N32" s="14" t="s">
        <v>34</v>
      </c>
      <c r="O32" s="19"/>
      <c r="P32" s="9"/>
    </row>
    <row r="33" spans="1:16" s="17" customFormat="1" x14ac:dyDescent="0.25">
      <c r="A33" s="58" t="s">
        <v>1</v>
      </c>
      <c r="B33" s="13" t="s">
        <v>1</v>
      </c>
      <c r="C33" s="238"/>
      <c r="D33" s="238"/>
      <c r="E33" s="238"/>
      <c r="F33" s="238"/>
      <c r="G33" s="14"/>
      <c r="H33" s="19"/>
      <c r="I33" s="9"/>
      <c r="J33" s="54"/>
      <c r="K33" s="54"/>
      <c r="L33" s="54"/>
      <c r="M33" s="54"/>
      <c r="N33" s="14"/>
      <c r="O33" s="19"/>
      <c r="P33" s="9"/>
    </row>
    <row r="34" spans="1:16" s="17" customFormat="1" ht="47.25" x14ac:dyDescent="0.25">
      <c r="A34" s="60">
        <v>2</v>
      </c>
      <c r="B34" s="12" t="s">
        <v>28</v>
      </c>
      <c r="C34" s="238" t="s">
        <v>119</v>
      </c>
      <c r="D34" s="238" t="s">
        <v>119</v>
      </c>
      <c r="E34" s="238" t="s">
        <v>119</v>
      </c>
      <c r="F34" s="238" t="s">
        <v>119</v>
      </c>
      <c r="G34" s="238" t="s">
        <v>119</v>
      </c>
      <c r="H34" s="238" t="s">
        <v>119</v>
      </c>
      <c r="I34" s="238" t="s">
        <v>119</v>
      </c>
      <c r="J34" s="54" t="s">
        <v>119</v>
      </c>
      <c r="K34" s="54" t="s">
        <v>119</v>
      </c>
      <c r="L34" s="54" t="s">
        <v>119</v>
      </c>
      <c r="M34" s="54" t="s">
        <v>119</v>
      </c>
      <c r="N34" s="54" t="s">
        <v>119</v>
      </c>
      <c r="O34" s="54" t="s">
        <v>119</v>
      </c>
      <c r="P34" s="54" t="s">
        <v>119</v>
      </c>
    </row>
    <row r="35" spans="1:16" s="17" customFormat="1" ht="52.5" hidden="1" customHeight="1" x14ac:dyDescent="0.25">
      <c r="A35" s="60" t="s">
        <v>92</v>
      </c>
      <c r="B35" s="13" t="s">
        <v>68</v>
      </c>
      <c r="C35" s="238"/>
      <c r="D35" s="64" t="s">
        <v>127</v>
      </c>
      <c r="E35" s="238"/>
      <c r="F35" s="238" t="s">
        <v>67</v>
      </c>
      <c r="G35" s="14" t="s">
        <v>33</v>
      </c>
      <c r="H35" s="19"/>
      <c r="I35" s="16"/>
      <c r="J35" s="54"/>
      <c r="K35" s="64" t="s">
        <v>127</v>
      </c>
      <c r="L35" s="54"/>
      <c r="M35" s="54" t="s">
        <v>67</v>
      </c>
      <c r="N35" s="14" t="s">
        <v>33</v>
      </c>
      <c r="O35" s="19"/>
      <c r="P35" s="16"/>
    </row>
    <row r="36" spans="1:16" s="17" customFormat="1" ht="48.75" hidden="1" customHeight="1" x14ac:dyDescent="0.25">
      <c r="A36" s="60" t="s">
        <v>93</v>
      </c>
      <c r="B36" s="13" t="s">
        <v>69</v>
      </c>
      <c r="C36" s="238"/>
      <c r="D36" s="64" t="s">
        <v>127</v>
      </c>
      <c r="E36" s="238"/>
      <c r="F36" s="238" t="s">
        <v>67</v>
      </c>
      <c r="G36" s="14" t="s">
        <v>33</v>
      </c>
      <c r="H36" s="19"/>
      <c r="I36" s="16"/>
      <c r="J36" s="54"/>
      <c r="K36" s="64" t="s">
        <v>127</v>
      </c>
      <c r="L36" s="54"/>
      <c r="M36" s="54" t="s">
        <v>67</v>
      </c>
      <c r="N36" s="14" t="s">
        <v>33</v>
      </c>
      <c r="O36" s="19"/>
      <c r="P36" s="16"/>
    </row>
    <row r="37" spans="1:16" s="17" customFormat="1" hidden="1" x14ac:dyDescent="0.25">
      <c r="A37" s="60" t="s">
        <v>1</v>
      </c>
      <c r="B37" s="13" t="s">
        <v>1</v>
      </c>
      <c r="C37" s="238"/>
      <c r="D37" s="64"/>
      <c r="E37" s="238"/>
      <c r="F37" s="238"/>
      <c r="G37" s="14"/>
      <c r="H37" s="19"/>
      <c r="I37" s="16"/>
      <c r="J37" s="54"/>
      <c r="K37" s="64"/>
      <c r="L37" s="54"/>
      <c r="M37" s="54"/>
      <c r="N37" s="14"/>
      <c r="O37" s="19"/>
      <c r="P37" s="16"/>
    </row>
    <row r="38" spans="1:16" s="17" customFormat="1" hidden="1" x14ac:dyDescent="0.25">
      <c r="A38" s="60" t="s">
        <v>94</v>
      </c>
      <c r="B38" s="13" t="s">
        <v>132</v>
      </c>
      <c r="C38" s="238"/>
      <c r="D38" s="238"/>
      <c r="E38" s="238"/>
      <c r="F38" s="238"/>
      <c r="G38" s="14"/>
      <c r="H38" s="19"/>
      <c r="I38" s="16"/>
      <c r="J38" s="54"/>
      <c r="K38" s="54"/>
      <c r="L38" s="54"/>
      <c r="M38" s="54"/>
      <c r="N38" s="14"/>
      <c r="O38" s="19"/>
      <c r="P38" s="16"/>
    </row>
    <row r="39" spans="1:16" s="17" customFormat="1" ht="31.5" hidden="1" x14ac:dyDescent="0.25">
      <c r="A39" s="60" t="s">
        <v>96</v>
      </c>
      <c r="B39" s="13" t="s">
        <v>72</v>
      </c>
      <c r="C39" s="238"/>
      <c r="D39" s="238" t="s">
        <v>32</v>
      </c>
      <c r="E39" s="238"/>
      <c r="F39" s="238" t="s">
        <v>20</v>
      </c>
      <c r="G39" s="15" t="s">
        <v>35</v>
      </c>
      <c r="H39" s="19"/>
      <c r="I39" s="16"/>
      <c r="J39" s="54"/>
      <c r="K39" s="54" t="s">
        <v>32</v>
      </c>
      <c r="L39" s="54"/>
      <c r="M39" s="54" t="s">
        <v>20</v>
      </c>
      <c r="N39" s="15" t="s">
        <v>35</v>
      </c>
      <c r="O39" s="19"/>
      <c r="P39" s="16"/>
    </row>
    <row r="40" spans="1:16" s="17" customFormat="1" ht="31.5" hidden="1" x14ac:dyDescent="0.25">
      <c r="A40" s="60" t="s">
        <v>97</v>
      </c>
      <c r="B40" s="13" t="s">
        <v>73</v>
      </c>
      <c r="C40" s="238"/>
      <c r="D40" s="238" t="s">
        <v>32</v>
      </c>
      <c r="E40" s="238"/>
      <c r="F40" s="238" t="s">
        <v>20</v>
      </c>
      <c r="G40" s="15" t="s">
        <v>35</v>
      </c>
      <c r="H40" s="19"/>
      <c r="I40" s="16"/>
      <c r="J40" s="54"/>
      <c r="K40" s="54" t="s">
        <v>32</v>
      </c>
      <c r="L40" s="54"/>
      <c r="M40" s="54" t="s">
        <v>20</v>
      </c>
      <c r="N40" s="15" t="s">
        <v>35</v>
      </c>
      <c r="O40" s="19"/>
      <c r="P40" s="16"/>
    </row>
    <row r="41" spans="1:16" s="17" customFormat="1" hidden="1" x14ac:dyDescent="0.25">
      <c r="A41" s="60" t="s">
        <v>1</v>
      </c>
      <c r="B41" s="13" t="s">
        <v>1</v>
      </c>
      <c r="C41" s="238"/>
      <c r="D41" s="238"/>
      <c r="E41" s="238"/>
      <c r="F41" s="238"/>
      <c r="G41" s="15"/>
      <c r="H41" s="19"/>
      <c r="I41" s="16"/>
      <c r="J41" s="54"/>
      <c r="K41" s="54"/>
      <c r="L41" s="54"/>
      <c r="M41" s="54"/>
      <c r="N41" s="15"/>
      <c r="O41" s="19"/>
      <c r="P41" s="16"/>
    </row>
    <row r="42" spans="1:16" s="17" customFormat="1" hidden="1" x14ac:dyDescent="0.25">
      <c r="A42" s="60" t="s">
        <v>95</v>
      </c>
      <c r="B42" s="13" t="s">
        <v>133</v>
      </c>
      <c r="C42" s="238"/>
      <c r="D42" s="238"/>
      <c r="E42" s="238"/>
      <c r="F42" s="238"/>
      <c r="G42" s="15"/>
      <c r="H42" s="19"/>
      <c r="I42" s="16"/>
      <c r="J42" s="54"/>
      <c r="K42" s="54"/>
      <c r="L42" s="54"/>
      <c r="M42" s="54"/>
      <c r="N42" s="15"/>
      <c r="O42" s="19"/>
      <c r="P42" s="16"/>
    </row>
    <row r="43" spans="1:16" s="17" customFormat="1" ht="31.5" hidden="1" x14ac:dyDescent="0.25">
      <c r="A43" s="60" t="s">
        <v>98</v>
      </c>
      <c r="B43" s="13" t="s">
        <v>74</v>
      </c>
      <c r="C43" s="18"/>
      <c r="D43" s="238" t="s">
        <v>128</v>
      </c>
      <c r="E43" s="19"/>
      <c r="F43" s="238" t="s">
        <v>12</v>
      </c>
      <c r="G43" s="15" t="s">
        <v>36</v>
      </c>
      <c r="H43" s="19"/>
      <c r="I43" s="16"/>
      <c r="J43" s="18"/>
      <c r="K43" s="54" t="s">
        <v>128</v>
      </c>
      <c r="L43" s="19"/>
      <c r="M43" s="54" t="s">
        <v>12</v>
      </c>
      <c r="N43" s="15" t="s">
        <v>36</v>
      </c>
      <c r="O43" s="19"/>
      <c r="P43" s="16"/>
    </row>
    <row r="44" spans="1:16" s="17" customFormat="1" ht="31.5" hidden="1" x14ac:dyDescent="0.25">
      <c r="A44" s="60" t="s">
        <v>99</v>
      </c>
      <c r="B44" s="13" t="s">
        <v>75</v>
      </c>
      <c r="C44" s="18"/>
      <c r="D44" s="238" t="s">
        <v>128</v>
      </c>
      <c r="E44" s="19"/>
      <c r="F44" s="238" t="s">
        <v>12</v>
      </c>
      <c r="G44" s="15" t="s">
        <v>36</v>
      </c>
      <c r="H44" s="19"/>
      <c r="I44" s="16"/>
      <c r="J44" s="18"/>
      <c r="K44" s="54" t="s">
        <v>128</v>
      </c>
      <c r="L44" s="19"/>
      <c r="M44" s="54" t="s">
        <v>12</v>
      </c>
      <c r="N44" s="15" t="s">
        <v>36</v>
      </c>
      <c r="O44" s="19"/>
      <c r="P44" s="16"/>
    </row>
    <row r="45" spans="1:16" s="17" customFormat="1" hidden="1" x14ac:dyDescent="0.25">
      <c r="A45" s="60" t="s">
        <v>1</v>
      </c>
      <c r="B45" s="13" t="s">
        <v>1</v>
      </c>
      <c r="C45" s="18"/>
      <c r="D45" s="238"/>
      <c r="E45" s="19"/>
      <c r="F45" s="238"/>
      <c r="G45" s="15"/>
      <c r="H45" s="19"/>
      <c r="I45" s="16"/>
      <c r="J45" s="18"/>
      <c r="K45" s="54"/>
      <c r="L45" s="19"/>
      <c r="M45" s="54"/>
      <c r="N45" s="15"/>
      <c r="O45" s="19"/>
      <c r="P45" s="16"/>
    </row>
    <row r="46" spans="1:16" s="17" customFormat="1" ht="47.25" hidden="1" x14ac:dyDescent="0.25">
      <c r="A46" s="60">
        <v>4</v>
      </c>
      <c r="B46" s="13" t="s">
        <v>4</v>
      </c>
      <c r="C46" s="238"/>
      <c r="D46" s="238" t="s">
        <v>77</v>
      </c>
      <c r="E46" s="20" t="s">
        <v>298</v>
      </c>
      <c r="F46" s="20" t="s">
        <v>299</v>
      </c>
      <c r="G46" s="15" t="s">
        <v>37</v>
      </c>
      <c r="H46" s="19"/>
      <c r="I46" s="16"/>
      <c r="J46" s="54"/>
      <c r="K46" s="54" t="s">
        <v>77</v>
      </c>
      <c r="L46" s="20" t="s">
        <v>100</v>
      </c>
      <c r="M46" s="20" t="s">
        <v>31</v>
      </c>
      <c r="N46" s="15" t="s">
        <v>37</v>
      </c>
      <c r="O46" s="19"/>
      <c r="P46" s="16"/>
    </row>
    <row r="47" spans="1:16" s="17" customFormat="1" ht="47.25" hidden="1" x14ac:dyDescent="0.25">
      <c r="A47" s="60">
        <v>5</v>
      </c>
      <c r="B47" s="13" t="s">
        <v>17</v>
      </c>
      <c r="C47" s="238"/>
      <c r="D47" s="238" t="s">
        <v>119</v>
      </c>
      <c r="E47" s="20" t="s">
        <v>101</v>
      </c>
      <c r="F47" s="20" t="s">
        <v>299</v>
      </c>
      <c r="G47" s="14" t="s">
        <v>38</v>
      </c>
      <c r="H47" s="16" t="s">
        <v>119</v>
      </c>
      <c r="I47" s="16" t="s">
        <v>119</v>
      </c>
      <c r="J47" s="54"/>
      <c r="K47" s="54" t="s">
        <v>119</v>
      </c>
      <c r="L47" s="20" t="s">
        <v>101</v>
      </c>
      <c r="M47" s="20" t="s">
        <v>31</v>
      </c>
      <c r="N47" s="14" t="s">
        <v>38</v>
      </c>
      <c r="O47" s="16" t="s">
        <v>119</v>
      </c>
      <c r="P47" s="16" t="s">
        <v>119</v>
      </c>
    </row>
    <row r="48" spans="1:16" s="17" customFormat="1" ht="63" hidden="1" x14ac:dyDescent="0.25">
      <c r="A48" s="60" t="s">
        <v>102</v>
      </c>
      <c r="B48" s="13" t="s">
        <v>70</v>
      </c>
      <c r="C48" s="238"/>
      <c r="D48" s="238" t="s">
        <v>119</v>
      </c>
      <c r="E48" s="20"/>
      <c r="F48" s="20" t="s">
        <v>299</v>
      </c>
      <c r="G48" s="15" t="s">
        <v>38</v>
      </c>
      <c r="H48" s="16" t="s">
        <v>119</v>
      </c>
      <c r="I48" s="16" t="s">
        <v>119</v>
      </c>
      <c r="J48" s="54"/>
      <c r="K48" s="54" t="s">
        <v>119</v>
      </c>
      <c r="L48" s="20"/>
      <c r="M48" s="20" t="s">
        <v>31</v>
      </c>
      <c r="N48" s="15" t="s">
        <v>38</v>
      </c>
      <c r="O48" s="16" t="s">
        <v>119</v>
      </c>
      <c r="P48" s="16" t="s">
        <v>119</v>
      </c>
    </row>
    <row r="49" spans="1:16" s="17" customFormat="1" ht="63" hidden="1" x14ac:dyDescent="0.25">
      <c r="A49" s="60" t="s">
        <v>103</v>
      </c>
      <c r="B49" s="13" t="s">
        <v>71</v>
      </c>
      <c r="C49" s="238"/>
      <c r="D49" s="238" t="s">
        <v>119</v>
      </c>
      <c r="E49" s="20"/>
      <c r="F49" s="20" t="s">
        <v>299</v>
      </c>
      <c r="G49" s="15" t="s">
        <v>38</v>
      </c>
      <c r="H49" s="16" t="s">
        <v>119</v>
      </c>
      <c r="I49" s="16" t="s">
        <v>119</v>
      </c>
      <c r="J49" s="54"/>
      <c r="K49" s="54" t="s">
        <v>119</v>
      </c>
      <c r="L49" s="20"/>
      <c r="M49" s="20" t="s">
        <v>31</v>
      </c>
      <c r="N49" s="15" t="s">
        <v>38</v>
      </c>
      <c r="O49" s="16" t="s">
        <v>119</v>
      </c>
      <c r="P49" s="16" t="s">
        <v>119</v>
      </c>
    </row>
    <row r="50" spans="1:16" s="17" customFormat="1" ht="18.75" hidden="1" x14ac:dyDescent="0.25">
      <c r="A50" s="60" t="s">
        <v>1</v>
      </c>
      <c r="B50" s="13" t="s">
        <v>1</v>
      </c>
      <c r="C50" s="238"/>
      <c r="D50" s="238" t="s">
        <v>119</v>
      </c>
      <c r="E50" s="20"/>
      <c r="F50" s="20" t="s">
        <v>299</v>
      </c>
      <c r="G50" s="15" t="s">
        <v>38</v>
      </c>
      <c r="H50" s="16" t="s">
        <v>119</v>
      </c>
      <c r="I50" s="16" t="s">
        <v>119</v>
      </c>
      <c r="J50" s="54"/>
      <c r="K50" s="54" t="s">
        <v>119</v>
      </c>
      <c r="L50" s="20"/>
      <c r="M50" s="20" t="s">
        <v>31</v>
      </c>
      <c r="N50" s="15" t="s">
        <v>38</v>
      </c>
      <c r="O50" s="16" t="s">
        <v>119</v>
      </c>
      <c r="P50" s="16" t="s">
        <v>119</v>
      </c>
    </row>
    <row r="51" spans="1:16" s="17" customFormat="1" ht="18.75" hidden="1" x14ac:dyDescent="0.25">
      <c r="A51" s="60" t="s">
        <v>104</v>
      </c>
      <c r="B51" s="13" t="s">
        <v>68</v>
      </c>
      <c r="C51" s="238"/>
      <c r="D51" s="238" t="s">
        <v>119</v>
      </c>
      <c r="E51" s="20"/>
      <c r="F51" s="20" t="s">
        <v>299</v>
      </c>
      <c r="G51" s="15" t="s">
        <v>38</v>
      </c>
      <c r="H51" s="16" t="s">
        <v>119</v>
      </c>
      <c r="I51" s="16" t="s">
        <v>119</v>
      </c>
      <c r="J51" s="54"/>
      <c r="K51" s="54" t="s">
        <v>119</v>
      </c>
      <c r="L51" s="20"/>
      <c r="M51" s="20" t="s">
        <v>31</v>
      </c>
      <c r="N51" s="15" t="s">
        <v>38</v>
      </c>
      <c r="O51" s="16" t="s">
        <v>119</v>
      </c>
      <c r="P51" s="16" t="s">
        <v>119</v>
      </c>
    </row>
    <row r="52" spans="1:16" s="17" customFormat="1" ht="18.75" hidden="1" x14ac:dyDescent="0.25">
      <c r="A52" s="60" t="s">
        <v>104</v>
      </c>
      <c r="B52" s="13" t="s">
        <v>69</v>
      </c>
      <c r="C52" s="238"/>
      <c r="D52" s="238" t="s">
        <v>119</v>
      </c>
      <c r="E52" s="20"/>
      <c r="F52" s="20" t="s">
        <v>299</v>
      </c>
      <c r="G52" s="15" t="s">
        <v>38</v>
      </c>
      <c r="H52" s="16" t="s">
        <v>119</v>
      </c>
      <c r="I52" s="16" t="s">
        <v>119</v>
      </c>
      <c r="J52" s="54"/>
      <c r="K52" s="54" t="s">
        <v>119</v>
      </c>
      <c r="L52" s="20"/>
      <c r="M52" s="20" t="s">
        <v>31</v>
      </c>
      <c r="N52" s="15" t="s">
        <v>38</v>
      </c>
      <c r="O52" s="16" t="s">
        <v>119</v>
      </c>
      <c r="P52" s="16" t="s">
        <v>119</v>
      </c>
    </row>
    <row r="53" spans="1:16" s="17" customFormat="1" ht="18.75" hidden="1" x14ac:dyDescent="0.25">
      <c r="A53" s="60"/>
      <c r="B53" s="13" t="s">
        <v>1</v>
      </c>
      <c r="C53" s="238"/>
      <c r="D53" s="238" t="s">
        <v>119</v>
      </c>
      <c r="E53" s="20"/>
      <c r="F53" s="20" t="s">
        <v>299</v>
      </c>
      <c r="G53" s="15" t="s">
        <v>38</v>
      </c>
      <c r="H53" s="16" t="s">
        <v>119</v>
      </c>
      <c r="I53" s="16" t="s">
        <v>119</v>
      </c>
      <c r="J53" s="54"/>
      <c r="K53" s="54" t="s">
        <v>119</v>
      </c>
      <c r="L53" s="20"/>
      <c r="M53" s="20" t="s">
        <v>31</v>
      </c>
      <c r="N53" s="15" t="s">
        <v>38</v>
      </c>
      <c r="O53" s="16" t="s">
        <v>119</v>
      </c>
      <c r="P53" s="16" t="s">
        <v>119</v>
      </c>
    </row>
    <row r="54" spans="1:16" s="17" customFormat="1" ht="18.75" hidden="1" x14ac:dyDescent="0.25">
      <c r="A54" s="60" t="s">
        <v>104</v>
      </c>
      <c r="B54" s="13" t="s">
        <v>72</v>
      </c>
      <c r="C54" s="238"/>
      <c r="D54" s="238" t="s">
        <v>119</v>
      </c>
      <c r="E54" s="20"/>
      <c r="F54" s="20" t="s">
        <v>299</v>
      </c>
      <c r="G54" s="15" t="s">
        <v>38</v>
      </c>
      <c r="H54" s="16" t="s">
        <v>119</v>
      </c>
      <c r="I54" s="16" t="s">
        <v>119</v>
      </c>
      <c r="J54" s="54"/>
      <c r="K54" s="54" t="s">
        <v>119</v>
      </c>
      <c r="L54" s="20"/>
      <c r="M54" s="20" t="s">
        <v>31</v>
      </c>
      <c r="N54" s="15" t="s">
        <v>38</v>
      </c>
      <c r="O54" s="16" t="s">
        <v>119</v>
      </c>
      <c r="P54" s="16" t="s">
        <v>119</v>
      </c>
    </row>
    <row r="55" spans="1:16" s="17" customFormat="1" ht="18.75" hidden="1" x14ac:dyDescent="0.25">
      <c r="A55" s="60" t="s">
        <v>104</v>
      </c>
      <c r="B55" s="13" t="s">
        <v>73</v>
      </c>
      <c r="C55" s="238"/>
      <c r="D55" s="238" t="s">
        <v>119</v>
      </c>
      <c r="E55" s="20"/>
      <c r="F55" s="20" t="s">
        <v>299</v>
      </c>
      <c r="G55" s="15" t="s">
        <v>38</v>
      </c>
      <c r="H55" s="16" t="s">
        <v>119</v>
      </c>
      <c r="I55" s="16" t="s">
        <v>119</v>
      </c>
      <c r="J55" s="54"/>
      <c r="K55" s="54" t="s">
        <v>119</v>
      </c>
      <c r="L55" s="20"/>
      <c r="M55" s="20" t="s">
        <v>31</v>
      </c>
      <c r="N55" s="15" t="s">
        <v>38</v>
      </c>
      <c r="O55" s="16" t="s">
        <v>119</v>
      </c>
      <c r="P55" s="16" t="s">
        <v>119</v>
      </c>
    </row>
    <row r="56" spans="1:16" s="17" customFormat="1" ht="18.75" hidden="1" x14ac:dyDescent="0.25">
      <c r="A56" s="60"/>
      <c r="B56" s="13" t="s">
        <v>1</v>
      </c>
      <c r="C56" s="238"/>
      <c r="D56" s="238" t="s">
        <v>119</v>
      </c>
      <c r="E56" s="20"/>
      <c r="F56" s="20" t="s">
        <v>299</v>
      </c>
      <c r="G56" s="15" t="s">
        <v>38</v>
      </c>
      <c r="H56" s="16" t="s">
        <v>119</v>
      </c>
      <c r="I56" s="16" t="s">
        <v>119</v>
      </c>
      <c r="J56" s="54"/>
      <c r="K56" s="54" t="s">
        <v>119</v>
      </c>
      <c r="L56" s="20"/>
      <c r="M56" s="20" t="s">
        <v>31</v>
      </c>
      <c r="N56" s="15" t="s">
        <v>38</v>
      </c>
      <c r="O56" s="16" t="s">
        <v>119</v>
      </c>
      <c r="P56" s="16" t="s">
        <v>119</v>
      </c>
    </row>
    <row r="57" spans="1:16" s="17" customFormat="1" hidden="1" x14ac:dyDescent="0.25">
      <c r="A57" s="60">
        <v>6</v>
      </c>
      <c r="B57" s="13" t="s">
        <v>18</v>
      </c>
      <c r="C57" s="238"/>
      <c r="D57" s="19"/>
      <c r="E57" s="1"/>
      <c r="F57" s="19"/>
      <c r="G57" s="19"/>
      <c r="H57" s="19"/>
      <c r="I57" s="16"/>
      <c r="J57" s="54"/>
      <c r="K57" s="19"/>
      <c r="L57" s="1"/>
      <c r="M57" s="19"/>
      <c r="N57" s="19"/>
      <c r="O57" s="19"/>
      <c r="P57" s="16"/>
    </row>
    <row r="58" spans="1:16" s="17" customFormat="1" ht="63" hidden="1" x14ac:dyDescent="0.25">
      <c r="A58" s="60" t="s">
        <v>109</v>
      </c>
      <c r="B58" s="13" t="s">
        <v>70</v>
      </c>
      <c r="C58" s="238"/>
      <c r="D58" s="238"/>
      <c r="E58" s="1">
        <v>1</v>
      </c>
      <c r="F58" s="238" t="s">
        <v>20</v>
      </c>
      <c r="G58" s="14" t="s">
        <v>39</v>
      </c>
      <c r="H58" s="19"/>
      <c r="I58" s="16"/>
      <c r="J58" s="54"/>
      <c r="K58" s="54"/>
      <c r="L58" s="1">
        <v>1</v>
      </c>
      <c r="M58" s="54" t="s">
        <v>20</v>
      </c>
      <c r="N58" s="14" t="s">
        <v>39</v>
      </c>
      <c r="O58" s="19"/>
      <c r="P58" s="16"/>
    </row>
    <row r="59" spans="1:16" s="17" customFormat="1" ht="63" hidden="1" x14ac:dyDescent="0.25">
      <c r="A59" s="60" t="s">
        <v>110</v>
      </c>
      <c r="B59" s="13" t="s">
        <v>71</v>
      </c>
      <c r="C59" s="238"/>
      <c r="D59" s="238"/>
      <c r="E59" s="1">
        <v>1</v>
      </c>
      <c r="F59" s="238" t="s">
        <v>20</v>
      </c>
      <c r="G59" s="14" t="s">
        <v>39</v>
      </c>
      <c r="H59" s="19"/>
      <c r="I59" s="16"/>
      <c r="J59" s="54"/>
      <c r="K59" s="54"/>
      <c r="L59" s="1">
        <v>1</v>
      </c>
      <c r="M59" s="54" t="s">
        <v>20</v>
      </c>
      <c r="N59" s="14" t="s">
        <v>39</v>
      </c>
      <c r="O59" s="19"/>
      <c r="P59" s="16"/>
    </row>
    <row r="60" spans="1:16" s="17" customFormat="1" hidden="1" x14ac:dyDescent="0.25">
      <c r="A60" s="60" t="s">
        <v>1</v>
      </c>
      <c r="B60" s="13" t="s">
        <v>1</v>
      </c>
      <c r="C60" s="238"/>
      <c r="D60" s="238"/>
      <c r="E60" s="1" t="s">
        <v>1</v>
      </c>
      <c r="F60" s="238" t="s">
        <v>20</v>
      </c>
      <c r="G60" s="14" t="s">
        <v>39</v>
      </c>
      <c r="H60" s="19"/>
      <c r="I60" s="16"/>
      <c r="J60" s="54"/>
      <c r="K60" s="54"/>
      <c r="L60" s="1" t="s">
        <v>1</v>
      </c>
      <c r="M60" s="54" t="s">
        <v>20</v>
      </c>
      <c r="N60" s="14" t="s">
        <v>39</v>
      </c>
      <c r="O60" s="19"/>
      <c r="P60" s="16"/>
    </row>
    <row r="61" spans="1:16" s="17" customFormat="1" hidden="1" x14ac:dyDescent="0.25">
      <c r="A61" s="60" t="s">
        <v>112</v>
      </c>
      <c r="B61" s="13" t="s">
        <v>68</v>
      </c>
      <c r="C61" s="238"/>
      <c r="D61" s="238"/>
      <c r="E61" s="1">
        <v>1</v>
      </c>
      <c r="F61" s="238" t="s">
        <v>20</v>
      </c>
      <c r="G61" s="14" t="s">
        <v>39</v>
      </c>
      <c r="H61" s="19"/>
      <c r="I61" s="16"/>
      <c r="J61" s="54"/>
      <c r="K61" s="54"/>
      <c r="L61" s="1">
        <v>1</v>
      </c>
      <c r="M61" s="54" t="s">
        <v>20</v>
      </c>
      <c r="N61" s="14" t="s">
        <v>39</v>
      </c>
      <c r="O61" s="19"/>
      <c r="P61" s="16"/>
    </row>
    <row r="62" spans="1:16" s="17" customFormat="1" hidden="1" x14ac:dyDescent="0.25">
      <c r="A62" s="60" t="s">
        <v>112</v>
      </c>
      <c r="B62" s="13" t="s">
        <v>69</v>
      </c>
      <c r="C62" s="238"/>
      <c r="D62" s="238"/>
      <c r="E62" s="1">
        <v>1</v>
      </c>
      <c r="F62" s="238" t="s">
        <v>20</v>
      </c>
      <c r="G62" s="14" t="s">
        <v>39</v>
      </c>
      <c r="H62" s="19"/>
      <c r="I62" s="16"/>
      <c r="J62" s="54"/>
      <c r="K62" s="54"/>
      <c r="L62" s="1">
        <v>1</v>
      </c>
      <c r="M62" s="54" t="s">
        <v>20</v>
      </c>
      <c r="N62" s="14" t="s">
        <v>39</v>
      </c>
      <c r="O62" s="19"/>
      <c r="P62" s="16"/>
    </row>
    <row r="63" spans="1:16" s="17" customFormat="1" hidden="1" x14ac:dyDescent="0.25">
      <c r="A63" s="60" t="s">
        <v>1</v>
      </c>
      <c r="B63" s="13" t="s">
        <v>1</v>
      </c>
      <c r="C63" s="238"/>
      <c r="D63" s="238"/>
      <c r="E63" s="1" t="s">
        <v>1</v>
      </c>
      <c r="F63" s="238" t="s">
        <v>20</v>
      </c>
      <c r="G63" s="14" t="s">
        <v>39</v>
      </c>
      <c r="H63" s="19"/>
      <c r="I63" s="16"/>
      <c r="J63" s="54"/>
      <c r="K63" s="54"/>
      <c r="L63" s="1" t="s">
        <v>1</v>
      </c>
      <c r="M63" s="54" t="s">
        <v>20</v>
      </c>
      <c r="N63" s="14" t="s">
        <v>39</v>
      </c>
      <c r="O63" s="19"/>
      <c r="P63" s="16"/>
    </row>
    <row r="64" spans="1:16" s="17" customFormat="1" hidden="1" x14ac:dyDescent="0.25">
      <c r="A64" s="60" t="s">
        <v>112</v>
      </c>
      <c r="B64" s="13" t="s">
        <v>72</v>
      </c>
      <c r="C64" s="238"/>
      <c r="D64" s="238"/>
      <c r="E64" s="1">
        <v>1</v>
      </c>
      <c r="F64" s="238" t="s">
        <v>20</v>
      </c>
      <c r="G64" s="14" t="s">
        <v>39</v>
      </c>
      <c r="H64" s="19"/>
      <c r="I64" s="16"/>
      <c r="J64" s="54"/>
      <c r="K64" s="54"/>
      <c r="L64" s="1">
        <v>1</v>
      </c>
      <c r="M64" s="54" t="s">
        <v>20</v>
      </c>
      <c r="N64" s="14" t="s">
        <v>39</v>
      </c>
      <c r="O64" s="19"/>
      <c r="P64" s="16"/>
    </row>
    <row r="65" spans="1:16" s="17" customFormat="1" hidden="1" x14ac:dyDescent="0.25">
      <c r="A65" s="60" t="s">
        <v>112</v>
      </c>
      <c r="B65" s="13" t="s">
        <v>73</v>
      </c>
      <c r="C65" s="238"/>
      <c r="D65" s="238"/>
      <c r="E65" s="1">
        <v>1</v>
      </c>
      <c r="F65" s="238" t="s">
        <v>20</v>
      </c>
      <c r="G65" s="14" t="s">
        <v>39</v>
      </c>
      <c r="H65" s="19"/>
      <c r="I65" s="16"/>
      <c r="J65" s="54"/>
      <c r="K65" s="54"/>
      <c r="L65" s="1">
        <v>1</v>
      </c>
      <c r="M65" s="54" t="s">
        <v>20</v>
      </c>
      <c r="N65" s="14" t="s">
        <v>39</v>
      </c>
      <c r="O65" s="19"/>
      <c r="P65" s="16"/>
    </row>
    <row r="66" spans="1:16" s="17" customFormat="1" hidden="1" x14ac:dyDescent="0.25">
      <c r="A66" s="60" t="s">
        <v>1</v>
      </c>
      <c r="B66" s="13" t="s">
        <v>1</v>
      </c>
      <c r="C66" s="238"/>
      <c r="D66" s="238"/>
      <c r="E66" s="1" t="s">
        <v>1</v>
      </c>
      <c r="F66" s="238" t="s">
        <v>20</v>
      </c>
      <c r="G66" s="14" t="s">
        <v>39</v>
      </c>
      <c r="H66" s="19"/>
      <c r="I66" s="16"/>
      <c r="J66" s="54"/>
      <c r="K66" s="54"/>
      <c r="L66" s="1" t="s">
        <v>1</v>
      </c>
      <c r="M66" s="54" t="s">
        <v>20</v>
      </c>
      <c r="N66" s="14" t="s">
        <v>39</v>
      </c>
      <c r="O66" s="19"/>
      <c r="P66" s="16"/>
    </row>
    <row r="67" spans="1:16" s="17" customFormat="1" ht="54.75" customHeight="1" x14ac:dyDescent="0.25">
      <c r="A67" s="60"/>
      <c r="B67" s="48" t="s">
        <v>76</v>
      </c>
      <c r="C67" s="239"/>
      <c r="D67" s="239"/>
      <c r="E67" s="239"/>
      <c r="F67" s="239"/>
      <c r="G67" s="239"/>
      <c r="H67" s="239"/>
      <c r="I67" s="21">
        <v>1660</v>
      </c>
      <c r="J67" s="55"/>
      <c r="K67" s="55"/>
      <c r="L67" s="55"/>
      <c r="M67" s="55"/>
      <c r="N67" s="55"/>
      <c r="O67" s="55"/>
      <c r="P67" s="21">
        <f>P31</f>
        <v>1660</v>
      </c>
    </row>
    <row r="68" spans="1:16" x14ac:dyDescent="0.25">
      <c r="A68" s="71"/>
      <c r="B68" s="71"/>
      <c r="C68" s="71"/>
      <c r="D68" s="71"/>
      <c r="E68" s="71"/>
      <c r="F68" s="71"/>
      <c r="G68" s="71"/>
    </row>
    <row r="69" spans="1:16" x14ac:dyDescent="0.25">
      <c r="B69" s="65"/>
    </row>
    <row r="73" spans="1:16" x14ac:dyDescent="0.25">
      <c r="B73" s="65"/>
    </row>
  </sheetData>
  <mergeCells count="22">
    <mergeCell ref="E16:J16"/>
    <mergeCell ref="C18:D18"/>
    <mergeCell ref="C19:D19"/>
    <mergeCell ref="J26:P26"/>
    <mergeCell ref="A12:P12"/>
    <mergeCell ref="C13:P13"/>
    <mergeCell ref="C27:F27"/>
    <mergeCell ref="G27:I27"/>
    <mergeCell ref="J27:M27"/>
    <mergeCell ref="N27:P27"/>
    <mergeCell ref="A24:P24"/>
    <mergeCell ref="A25:A28"/>
    <mergeCell ref="B25:B28"/>
    <mergeCell ref="C25:I25"/>
    <mergeCell ref="J25:P25"/>
    <mergeCell ref="C26:I26"/>
    <mergeCell ref="H11:K11"/>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view="pageBreakPreview" zoomScale="55" zoomScaleNormal="70" zoomScaleSheetLayoutView="55" workbookViewId="0">
      <selection activeCell="C24" sqref="C24:I24"/>
    </sheetView>
  </sheetViews>
  <sheetFormatPr defaultColWidth="9" defaultRowHeight="15.75" x14ac:dyDescent="0.25"/>
  <cols>
    <col min="1" max="1" width="11"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 customHeight="1" x14ac:dyDescent="0.3">
      <c r="O3" s="5"/>
      <c r="P3" s="39" t="s">
        <v>159</v>
      </c>
    </row>
    <row r="4" spans="1:16" ht="18.75" hidden="1" x14ac:dyDescent="0.25">
      <c r="N4" s="5"/>
      <c r="O4" s="247" t="s">
        <v>160</v>
      </c>
      <c r="P4" s="247"/>
    </row>
    <row r="5" spans="1:16" ht="59.25" hidden="1" customHeight="1" x14ac:dyDescent="0.3">
      <c r="N5" s="248" t="str">
        <f>т6!Q5</f>
        <v>Заместитель директора по инвестиционной деятельности филиала ПАО "МРСК Северо-Запада" "Комиэнерго"</v>
      </c>
      <c r="O5" s="248"/>
      <c r="P5" s="248"/>
    </row>
    <row r="6" spans="1:16" ht="18.75" hidden="1" x14ac:dyDescent="0.3">
      <c r="P6" s="39"/>
    </row>
    <row r="7" spans="1:16" ht="18.75" hidden="1" x14ac:dyDescent="0.25">
      <c r="P7" s="70" t="str">
        <f>т6!Q9</f>
        <v>____________________ /Е.Н. Сесюк/</v>
      </c>
    </row>
    <row r="8" spans="1:16" ht="18.75" x14ac:dyDescent="0.25">
      <c r="A8" s="252" t="s">
        <v>52</v>
      </c>
      <c r="B8" s="252"/>
      <c r="C8" s="252"/>
      <c r="D8" s="252"/>
      <c r="E8" s="252"/>
      <c r="F8" s="252"/>
      <c r="G8" s="252"/>
      <c r="H8" s="252"/>
      <c r="I8" s="252"/>
      <c r="J8" s="252"/>
      <c r="K8" s="252"/>
      <c r="L8" s="252"/>
      <c r="M8" s="252"/>
      <c r="N8" s="252"/>
      <c r="O8" s="252"/>
      <c r="P8" s="252"/>
    </row>
    <row r="9" spans="1:16" ht="18.75" x14ac:dyDescent="0.3">
      <c r="A9" s="253"/>
      <c r="B9" s="253"/>
      <c r="C9" s="253"/>
      <c r="D9" s="253"/>
      <c r="E9" s="253"/>
      <c r="F9" s="253"/>
      <c r="G9" s="253"/>
      <c r="H9" s="253"/>
      <c r="I9" s="253"/>
      <c r="J9" s="253"/>
      <c r="K9" s="253"/>
      <c r="L9" s="253"/>
      <c r="M9" s="253"/>
      <c r="N9" s="253"/>
      <c r="O9" s="253"/>
      <c r="P9" s="253"/>
    </row>
    <row r="10" spans="1:16" x14ac:dyDescent="0.25">
      <c r="B10" s="67"/>
      <c r="C10" s="67"/>
      <c r="D10" s="67"/>
      <c r="F10" s="67"/>
      <c r="G10" s="139" t="s">
        <v>153</v>
      </c>
      <c r="H10" s="255" t="str">
        <f>т6!G6</f>
        <v xml:space="preserve">ПАО "МРСК Северо-Запада" </v>
      </c>
      <c r="I10" s="255"/>
      <c r="J10" s="255"/>
      <c r="K10" s="255"/>
      <c r="L10" s="67"/>
      <c r="M10" s="67"/>
      <c r="N10" s="67"/>
      <c r="O10" s="67"/>
      <c r="P10" s="67"/>
    </row>
    <row r="11" spans="1:16" x14ac:dyDescent="0.25">
      <c r="A11" s="140"/>
      <c r="B11" s="140"/>
      <c r="C11" s="140"/>
      <c r="D11" s="140"/>
      <c r="E11" s="140"/>
      <c r="F11" s="140"/>
      <c r="G11" s="140"/>
      <c r="H11" s="257" t="s">
        <v>291</v>
      </c>
      <c r="I11" s="257"/>
      <c r="J11" s="257"/>
      <c r="K11" s="257"/>
      <c r="L11" s="140"/>
      <c r="M11" s="140"/>
      <c r="N11" s="140"/>
      <c r="O11" s="140"/>
      <c r="P11" s="140"/>
    </row>
    <row r="12" spans="1:16" x14ac:dyDescent="0.25">
      <c r="A12" s="254" t="str">
        <f>т6!A8</f>
        <v>Год раскрытия информации: 2 020 год</v>
      </c>
      <c r="B12" s="254"/>
      <c r="C12" s="254"/>
      <c r="D12" s="254"/>
      <c r="E12" s="254"/>
      <c r="F12" s="254"/>
      <c r="G12" s="254"/>
      <c r="H12" s="254"/>
      <c r="I12" s="254"/>
      <c r="J12" s="254"/>
      <c r="K12" s="254"/>
      <c r="L12" s="254"/>
      <c r="M12" s="254"/>
      <c r="N12" s="254"/>
      <c r="O12" s="254"/>
      <c r="P12" s="254"/>
    </row>
    <row r="13" spans="1:16" x14ac:dyDescent="0.25">
      <c r="A13" s="83" t="s">
        <v>148</v>
      </c>
      <c r="B13" s="83"/>
      <c r="C13" s="259" t="s">
        <v>293</v>
      </c>
      <c r="D13" s="259"/>
      <c r="E13" s="259"/>
      <c r="F13" s="259"/>
      <c r="G13" s="259"/>
      <c r="H13" s="259"/>
      <c r="I13" s="259"/>
      <c r="J13" s="259"/>
      <c r="K13" s="259"/>
      <c r="L13" s="259"/>
      <c r="M13" s="259"/>
      <c r="N13" s="259"/>
      <c r="O13" s="259"/>
      <c r="P13" s="259"/>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309</v>
      </c>
      <c r="F15" s="143"/>
      <c r="G15" s="143"/>
      <c r="H15" s="143"/>
      <c r="I15" s="143"/>
      <c r="J15" s="143"/>
      <c r="K15" s="144"/>
      <c r="L15" s="144"/>
      <c r="M15" s="144"/>
      <c r="N15" s="144"/>
      <c r="O15" s="144"/>
      <c r="P15" s="144"/>
    </row>
    <row r="16" spans="1:16" x14ac:dyDescent="0.25">
      <c r="A16" s="69"/>
      <c r="B16" s="69"/>
      <c r="C16" s="69"/>
      <c r="D16" s="69"/>
      <c r="E16" s="256" t="s">
        <v>253</v>
      </c>
      <c r="F16" s="256"/>
      <c r="G16" s="256"/>
      <c r="H16" s="256"/>
      <c r="I16" s="256"/>
      <c r="J16" s="256"/>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58" t="str">
        <f>т6!C14</f>
        <v>Реконструкция</v>
      </c>
      <c r="D18" s="258"/>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2" spans="1:16" ht="15.75" customHeight="1" x14ac:dyDescent="0.25">
      <c r="A22" s="261" t="s">
        <v>8</v>
      </c>
      <c r="B22" s="261"/>
      <c r="C22" s="261"/>
      <c r="D22" s="261"/>
      <c r="E22" s="261"/>
      <c r="F22" s="261"/>
      <c r="G22" s="261"/>
      <c r="H22" s="261"/>
      <c r="I22" s="261"/>
      <c r="J22" s="261"/>
      <c r="K22" s="261"/>
      <c r="L22" s="261"/>
      <c r="M22" s="261"/>
      <c r="N22" s="261"/>
      <c r="O22" s="261"/>
      <c r="P22" s="261"/>
    </row>
    <row r="23" spans="1:16" ht="15.75" customHeight="1" x14ac:dyDescent="0.25">
      <c r="A23" s="265" t="s">
        <v>0</v>
      </c>
      <c r="B23" s="249" t="s">
        <v>2</v>
      </c>
      <c r="C23" s="251" t="s">
        <v>49</v>
      </c>
      <c r="D23" s="251"/>
      <c r="E23" s="251"/>
      <c r="F23" s="251"/>
      <c r="G23" s="251"/>
      <c r="H23" s="251"/>
      <c r="I23" s="251"/>
      <c r="J23" s="251" t="s">
        <v>50</v>
      </c>
      <c r="K23" s="251"/>
      <c r="L23" s="251"/>
      <c r="M23" s="251"/>
      <c r="N23" s="251"/>
      <c r="O23" s="251"/>
      <c r="P23" s="251"/>
    </row>
    <row r="24" spans="1:16" ht="45" customHeight="1" x14ac:dyDescent="0.25">
      <c r="A24" s="265"/>
      <c r="B24" s="249"/>
      <c r="C24" s="262" t="s">
        <v>300</v>
      </c>
      <c r="D24" s="263"/>
      <c r="E24" s="263"/>
      <c r="F24" s="263"/>
      <c r="G24" s="263"/>
      <c r="H24" s="263"/>
      <c r="I24" s="264"/>
      <c r="J24" s="249" t="str">
        <f>т2!J26</f>
        <v>Приказ об утверждении проектно-сметной документации №182 от 01.12.2015</v>
      </c>
      <c r="K24" s="249"/>
      <c r="L24" s="249"/>
      <c r="M24" s="249"/>
      <c r="N24" s="249"/>
      <c r="O24" s="249"/>
      <c r="P24" s="249"/>
    </row>
    <row r="25" spans="1:16" ht="33.75" customHeight="1" x14ac:dyDescent="0.25">
      <c r="A25" s="265"/>
      <c r="B25" s="249"/>
      <c r="C25" s="249" t="s">
        <v>13</v>
      </c>
      <c r="D25" s="249"/>
      <c r="E25" s="249"/>
      <c r="F25" s="249"/>
      <c r="G25" s="249" t="s">
        <v>120</v>
      </c>
      <c r="H25" s="250"/>
      <c r="I25" s="250"/>
      <c r="J25" s="249" t="s">
        <v>13</v>
      </c>
      <c r="K25" s="249"/>
      <c r="L25" s="249"/>
      <c r="M25" s="249"/>
      <c r="N25" s="249" t="s">
        <v>120</v>
      </c>
      <c r="O25" s="250"/>
      <c r="P25" s="250"/>
    </row>
    <row r="26" spans="1:16" s="7" customFormat="1" ht="63" x14ac:dyDescent="0.25">
      <c r="A26" s="265"/>
      <c r="B26" s="249"/>
      <c r="C26" s="54" t="s">
        <v>30</v>
      </c>
      <c r="D26" s="54" t="s">
        <v>9</v>
      </c>
      <c r="E26" s="54" t="s">
        <v>111</v>
      </c>
      <c r="F26" s="54" t="s">
        <v>11</v>
      </c>
      <c r="G26" s="54" t="s">
        <v>14</v>
      </c>
      <c r="H26" s="54" t="s">
        <v>53</v>
      </c>
      <c r="I26" s="11" t="s">
        <v>54</v>
      </c>
      <c r="J26" s="54" t="s">
        <v>30</v>
      </c>
      <c r="K26" s="54" t="s">
        <v>9</v>
      </c>
      <c r="L26" s="54" t="s">
        <v>111</v>
      </c>
      <c r="M26" s="54" t="s">
        <v>11</v>
      </c>
      <c r="N26" s="54" t="s">
        <v>14</v>
      </c>
      <c r="O26" s="54" t="s">
        <v>55</v>
      </c>
      <c r="P26" s="11" t="s">
        <v>54</v>
      </c>
    </row>
    <row r="27" spans="1:16" s="10" customFormat="1" x14ac:dyDescent="0.25">
      <c r="A27" s="57">
        <v>1</v>
      </c>
      <c r="B27" s="54">
        <v>2</v>
      </c>
      <c r="C27" s="54">
        <v>3</v>
      </c>
      <c r="D27" s="54">
        <v>4</v>
      </c>
      <c r="E27" s="54">
        <v>5</v>
      </c>
      <c r="F27" s="54">
        <v>6</v>
      </c>
      <c r="G27" s="54">
        <v>7</v>
      </c>
      <c r="H27" s="54">
        <v>8</v>
      </c>
      <c r="I27" s="11">
        <v>9</v>
      </c>
      <c r="J27" s="54">
        <v>10</v>
      </c>
      <c r="K27" s="11">
        <v>11</v>
      </c>
      <c r="L27" s="54">
        <v>12</v>
      </c>
      <c r="M27" s="11">
        <v>13</v>
      </c>
      <c r="N27" s="54">
        <v>14</v>
      </c>
      <c r="O27" s="11">
        <v>15</v>
      </c>
      <c r="P27" s="54">
        <v>16</v>
      </c>
    </row>
    <row r="28" spans="1:16" s="17" customFormat="1" ht="56.25" customHeight="1" x14ac:dyDescent="0.25">
      <c r="A28" s="58">
        <v>1</v>
      </c>
      <c r="B28" s="13" t="s">
        <v>122</v>
      </c>
      <c r="C28" s="54" t="s">
        <v>119</v>
      </c>
      <c r="D28" s="54" t="s">
        <v>119</v>
      </c>
      <c r="E28" s="54" t="s">
        <v>119</v>
      </c>
      <c r="F28" s="54" t="s">
        <v>119</v>
      </c>
      <c r="G28" s="54" t="s">
        <v>119</v>
      </c>
      <c r="H28" s="54" t="s">
        <v>119</v>
      </c>
      <c r="I28" s="54" t="s">
        <v>119</v>
      </c>
      <c r="J28" s="54" t="s">
        <v>119</v>
      </c>
      <c r="K28" s="54" t="s">
        <v>119</v>
      </c>
      <c r="L28" s="54" t="s">
        <v>119</v>
      </c>
      <c r="M28" s="54" t="s">
        <v>119</v>
      </c>
      <c r="N28" s="54" t="s">
        <v>119</v>
      </c>
      <c r="O28" s="54" t="s">
        <v>119</v>
      </c>
      <c r="P28" s="54" t="s">
        <v>119</v>
      </c>
    </row>
    <row r="29" spans="1:16" s="17" customFormat="1" ht="94.5" x14ac:dyDescent="0.25">
      <c r="A29" s="58" t="s">
        <v>90</v>
      </c>
      <c r="B29" s="13" t="s">
        <v>78</v>
      </c>
      <c r="C29" s="54"/>
      <c r="D29" s="54" t="s">
        <v>29</v>
      </c>
      <c r="E29" s="54"/>
      <c r="F29" s="54" t="s">
        <v>20</v>
      </c>
      <c r="G29" s="14" t="s">
        <v>40</v>
      </c>
      <c r="H29" s="19"/>
      <c r="I29" s="9"/>
      <c r="J29" s="54"/>
      <c r="K29" s="54" t="s">
        <v>29</v>
      </c>
      <c r="L29" s="54"/>
      <c r="M29" s="54" t="s">
        <v>20</v>
      </c>
      <c r="N29" s="14" t="s">
        <v>40</v>
      </c>
      <c r="O29" s="19"/>
      <c r="P29" s="9"/>
    </row>
    <row r="30" spans="1:16" s="17" customFormat="1" ht="94.5" x14ac:dyDescent="0.25">
      <c r="A30" s="58" t="s">
        <v>91</v>
      </c>
      <c r="B30" s="13" t="s">
        <v>79</v>
      </c>
      <c r="C30" s="54"/>
      <c r="D30" s="54" t="s">
        <v>29</v>
      </c>
      <c r="E30" s="54"/>
      <c r="F30" s="54" t="s">
        <v>20</v>
      </c>
      <c r="G30" s="14" t="s">
        <v>40</v>
      </c>
      <c r="H30" s="19"/>
      <c r="I30" s="9"/>
      <c r="J30" s="54"/>
      <c r="K30" s="54" t="s">
        <v>29</v>
      </c>
      <c r="L30" s="54"/>
      <c r="M30" s="54" t="s">
        <v>20</v>
      </c>
      <c r="N30" s="14" t="s">
        <v>40</v>
      </c>
      <c r="O30" s="19"/>
      <c r="P30" s="9"/>
    </row>
    <row r="31" spans="1:16" s="17" customFormat="1" x14ac:dyDescent="0.25">
      <c r="A31" s="58" t="s">
        <v>1</v>
      </c>
      <c r="B31" s="13" t="s">
        <v>1</v>
      </c>
      <c r="C31" s="54"/>
      <c r="D31" s="54"/>
      <c r="E31" s="54"/>
      <c r="F31" s="54"/>
      <c r="G31" s="14"/>
      <c r="H31" s="19"/>
      <c r="I31" s="9"/>
      <c r="J31" s="54"/>
      <c r="K31" s="54"/>
      <c r="L31" s="54"/>
      <c r="M31" s="54"/>
      <c r="N31" s="14"/>
      <c r="O31" s="19"/>
      <c r="P31" s="9"/>
    </row>
    <row r="32" spans="1:16" ht="33" customHeight="1" x14ac:dyDescent="0.25">
      <c r="A32" s="60">
        <v>2</v>
      </c>
      <c r="B32" s="13" t="s">
        <v>121</v>
      </c>
      <c r="C32" s="53" t="s">
        <v>119</v>
      </c>
      <c r="D32" s="53" t="s">
        <v>119</v>
      </c>
      <c r="E32" s="53" t="s">
        <v>119</v>
      </c>
      <c r="F32" s="53" t="s">
        <v>119</v>
      </c>
      <c r="G32" s="53" t="s">
        <v>119</v>
      </c>
      <c r="H32" s="53" t="s">
        <v>119</v>
      </c>
      <c r="I32" s="53" t="s">
        <v>119</v>
      </c>
      <c r="J32" s="53" t="s">
        <v>119</v>
      </c>
      <c r="K32" s="53" t="s">
        <v>119</v>
      </c>
      <c r="L32" s="53" t="s">
        <v>119</v>
      </c>
      <c r="M32" s="53" t="s">
        <v>119</v>
      </c>
      <c r="N32" s="53" t="s">
        <v>119</v>
      </c>
      <c r="O32" s="53" t="s">
        <v>119</v>
      </c>
      <c r="P32" s="53" t="s">
        <v>119</v>
      </c>
    </row>
    <row r="33" spans="1:16" x14ac:dyDescent="0.25">
      <c r="A33" s="60" t="s">
        <v>92</v>
      </c>
      <c r="B33" s="13" t="s">
        <v>80</v>
      </c>
      <c r="C33" s="53"/>
      <c r="D33" s="53" t="s">
        <v>19</v>
      </c>
      <c r="E33" s="53"/>
      <c r="F33" s="53" t="s">
        <v>20</v>
      </c>
      <c r="G33" s="51" t="s">
        <v>41</v>
      </c>
      <c r="H33" s="51"/>
      <c r="I33" s="29"/>
      <c r="J33" s="53"/>
      <c r="K33" s="53" t="s">
        <v>19</v>
      </c>
      <c r="L33" s="53"/>
      <c r="M33" s="53" t="s">
        <v>20</v>
      </c>
      <c r="N33" s="51" t="s">
        <v>41</v>
      </c>
      <c r="O33" s="51"/>
      <c r="P33" s="29"/>
    </row>
    <row r="34" spans="1:16" ht="15.75" customHeight="1" x14ac:dyDescent="0.25">
      <c r="A34" s="60" t="s">
        <v>93</v>
      </c>
      <c r="B34" s="13" t="s">
        <v>81</v>
      </c>
      <c r="C34" s="53"/>
      <c r="D34" s="53" t="s">
        <v>19</v>
      </c>
      <c r="E34" s="53"/>
      <c r="F34" s="53" t="s">
        <v>20</v>
      </c>
      <c r="G34" s="51" t="s">
        <v>41</v>
      </c>
      <c r="H34" s="51"/>
      <c r="I34" s="29"/>
      <c r="J34" s="53"/>
      <c r="K34" s="53" t="s">
        <v>19</v>
      </c>
      <c r="L34" s="53"/>
      <c r="M34" s="53" t="s">
        <v>20</v>
      </c>
      <c r="N34" s="51" t="s">
        <v>41</v>
      </c>
      <c r="O34" s="51"/>
      <c r="P34" s="29"/>
    </row>
    <row r="35" spans="1:16" ht="15.75" customHeight="1" x14ac:dyDescent="0.25">
      <c r="A35" s="60" t="s">
        <v>1</v>
      </c>
      <c r="B35" s="13" t="s">
        <v>1</v>
      </c>
      <c r="C35" s="53"/>
      <c r="D35" s="53"/>
      <c r="E35" s="53"/>
      <c r="F35" s="53"/>
      <c r="G35" s="51"/>
      <c r="H35" s="51"/>
      <c r="I35" s="29"/>
      <c r="J35" s="53"/>
      <c r="K35" s="53"/>
      <c r="L35" s="53"/>
      <c r="M35" s="53"/>
      <c r="N35" s="51"/>
      <c r="O35" s="51"/>
      <c r="P35" s="29"/>
    </row>
    <row r="36" spans="1:16" s="17" customFormat="1" ht="55.5" customHeight="1" x14ac:dyDescent="0.25">
      <c r="A36" s="60"/>
      <c r="B36" s="48" t="s">
        <v>56</v>
      </c>
      <c r="C36" s="239" t="s">
        <v>119</v>
      </c>
      <c r="D36" s="239" t="s">
        <v>119</v>
      </c>
      <c r="E36" s="239" t="s">
        <v>119</v>
      </c>
      <c r="F36" s="239" t="s">
        <v>119</v>
      </c>
      <c r="G36" s="239" t="s">
        <v>119</v>
      </c>
      <c r="H36" s="239" t="s">
        <v>119</v>
      </c>
      <c r="I36" s="239" t="s">
        <v>119</v>
      </c>
      <c r="J36" s="239" t="s">
        <v>119</v>
      </c>
      <c r="K36" s="239" t="s">
        <v>119</v>
      </c>
      <c r="L36" s="239" t="s">
        <v>119</v>
      </c>
      <c r="M36" s="239" t="s">
        <v>119</v>
      </c>
      <c r="N36" s="239" t="s">
        <v>119</v>
      </c>
      <c r="O36" s="239" t="s">
        <v>119</v>
      </c>
      <c r="P36" s="239" t="s">
        <v>119</v>
      </c>
    </row>
    <row r="37" spans="1:16" x14ac:dyDescent="0.25">
      <c r="A37" s="71"/>
      <c r="B37" s="71"/>
      <c r="C37" s="71"/>
      <c r="D37" s="71"/>
      <c r="E37" s="71"/>
      <c r="F37" s="71"/>
      <c r="G37" s="71"/>
    </row>
    <row r="38" spans="1:16" x14ac:dyDescent="0.25">
      <c r="B38"/>
    </row>
    <row r="42" spans="1:16" x14ac:dyDescent="0.25">
      <c r="B42"/>
    </row>
  </sheetData>
  <mergeCells count="22">
    <mergeCell ref="C13:P13"/>
    <mergeCell ref="O4:P4"/>
    <mergeCell ref="N5:P5"/>
    <mergeCell ref="A8:P8"/>
    <mergeCell ref="A9:P9"/>
    <mergeCell ref="H10:K10"/>
    <mergeCell ref="C19:D19"/>
    <mergeCell ref="H11:K11"/>
    <mergeCell ref="E16:J16"/>
    <mergeCell ref="C18:D18"/>
    <mergeCell ref="G25:I25"/>
    <mergeCell ref="A12:P12"/>
    <mergeCell ref="J25:M25"/>
    <mergeCell ref="N25:P25"/>
    <mergeCell ref="A22:P22"/>
    <mergeCell ref="A23:A26"/>
    <mergeCell ref="B23:B26"/>
    <mergeCell ref="C23:I23"/>
    <mergeCell ref="J23:P23"/>
    <mergeCell ref="C24:I24"/>
    <mergeCell ref="J24:P24"/>
    <mergeCell ref="C25:F25"/>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view="pageBreakPreview" zoomScale="55" zoomScaleNormal="70" zoomScaleSheetLayoutView="55" workbookViewId="0">
      <selection activeCell="A23" sqref="A23:P23"/>
    </sheetView>
  </sheetViews>
  <sheetFormatPr defaultColWidth="9" defaultRowHeight="15.75" outlineLevelCol="1" x14ac:dyDescent="0.25"/>
  <cols>
    <col min="1" max="1" width="11" style="56" customWidth="1"/>
    <col min="2" max="2" width="26.375" style="2" customWidth="1"/>
    <col min="3" max="3" width="14" style="5" customWidth="1" outlineLevel="1"/>
    <col min="4" max="4" width="23.5" style="2" customWidth="1" outlineLevel="1"/>
    <col min="5" max="5" width="13.625" style="5" customWidth="1" outlineLevel="1"/>
    <col min="6" max="6" width="10.875" style="5" customWidth="1" outlineLevel="1"/>
    <col min="7" max="7" width="13.875" style="49" customWidth="1" outlineLevel="1"/>
    <col min="8" max="8" width="16.75" style="49" customWidth="1" outlineLevel="1"/>
    <col min="9" max="9" width="15.125" style="3" customWidth="1" outlineLevel="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8.75" x14ac:dyDescent="0.3">
      <c r="O3" s="5"/>
      <c r="P3" s="39" t="s">
        <v>159</v>
      </c>
    </row>
    <row r="4" spans="1:16" ht="18.75" hidden="1" x14ac:dyDescent="0.25">
      <c r="N4" s="5"/>
      <c r="O4" s="247" t="s">
        <v>160</v>
      </c>
      <c r="P4" s="247"/>
    </row>
    <row r="5" spans="1:16" ht="57" hidden="1" customHeight="1" x14ac:dyDescent="0.3">
      <c r="N5" s="248" t="str">
        <f>т6!Q5</f>
        <v>Заместитель директора по инвестиционной деятельности филиала ПАО "МРСК Северо-Запада" "Комиэнерго"</v>
      </c>
      <c r="O5" s="248"/>
      <c r="P5" s="248"/>
    </row>
    <row r="6" spans="1:16" ht="18.75" hidden="1" x14ac:dyDescent="0.3">
      <c r="P6" s="39"/>
    </row>
    <row r="7" spans="1:16" ht="18.75" hidden="1" x14ac:dyDescent="0.25">
      <c r="P7" s="70" t="str">
        <f>т6!Q9</f>
        <v>____________________ /Е.Н. Сесюк/</v>
      </c>
    </row>
    <row r="8" spans="1:16" ht="18.75" x14ac:dyDescent="0.25">
      <c r="A8" s="252" t="s">
        <v>52</v>
      </c>
      <c r="B8" s="252"/>
      <c r="C8" s="252"/>
      <c r="D8" s="252"/>
      <c r="E8" s="252"/>
      <c r="F8" s="252"/>
      <c r="G8" s="252"/>
      <c r="H8" s="252"/>
      <c r="I8" s="252"/>
      <c r="J8" s="252"/>
      <c r="K8" s="252"/>
      <c r="L8" s="252"/>
      <c r="M8" s="252"/>
      <c r="N8" s="252"/>
      <c r="O8" s="252"/>
      <c r="P8" s="252"/>
    </row>
    <row r="9" spans="1:16" ht="18.75" x14ac:dyDescent="0.3">
      <c r="A9" s="253"/>
      <c r="B9" s="253"/>
      <c r="C9" s="253"/>
      <c r="D9" s="253"/>
      <c r="E9" s="253"/>
      <c r="F9" s="253"/>
      <c r="G9" s="253"/>
      <c r="H9" s="253"/>
      <c r="I9" s="253"/>
      <c r="J9" s="253"/>
      <c r="K9" s="253"/>
      <c r="L9" s="253"/>
      <c r="M9" s="253"/>
      <c r="N9" s="253"/>
      <c r="O9" s="253"/>
      <c r="P9" s="253"/>
    </row>
    <row r="10" spans="1:16" x14ac:dyDescent="0.25">
      <c r="B10" s="67"/>
      <c r="C10" s="67"/>
      <c r="D10" s="67"/>
      <c r="F10" s="67"/>
      <c r="G10" s="139" t="s">
        <v>153</v>
      </c>
      <c r="H10" s="255" t="str">
        <f>т6!G6</f>
        <v xml:space="preserve">ПАО "МРСК Северо-Запада" </v>
      </c>
      <c r="I10" s="255"/>
      <c r="J10" s="255"/>
      <c r="K10" s="255"/>
      <c r="L10" s="67"/>
      <c r="M10" s="67"/>
      <c r="N10" s="67"/>
      <c r="O10" s="67"/>
      <c r="P10" s="67"/>
    </row>
    <row r="11" spans="1:16" x14ac:dyDescent="0.25">
      <c r="A11" s="140"/>
      <c r="B11" s="140"/>
      <c r="C11" s="140"/>
      <c r="D11" s="140"/>
      <c r="E11" s="140"/>
      <c r="F11" s="140"/>
      <c r="G11" s="140"/>
      <c r="H11" s="257" t="s">
        <v>291</v>
      </c>
      <c r="I11" s="257"/>
      <c r="J11" s="257"/>
      <c r="K11" s="257"/>
      <c r="L11" s="140"/>
      <c r="M11" s="140"/>
      <c r="N11" s="140"/>
      <c r="O11" s="140"/>
      <c r="P11" s="140"/>
    </row>
    <row r="12" spans="1:16" x14ac:dyDescent="0.25">
      <c r="A12" s="254" t="str">
        <f>т6!A8</f>
        <v>Год раскрытия информации: 2 020 год</v>
      </c>
      <c r="B12" s="254"/>
      <c r="C12" s="254"/>
      <c r="D12" s="254"/>
      <c r="E12" s="254"/>
      <c r="F12" s="254"/>
      <c r="G12" s="254"/>
      <c r="H12" s="254"/>
      <c r="I12" s="254"/>
      <c r="J12" s="254"/>
      <c r="K12" s="254"/>
      <c r="L12" s="254"/>
      <c r="M12" s="254"/>
      <c r="N12" s="254"/>
      <c r="O12" s="254"/>
      <c r="P12" s="254"/>
    </row>
    <row r="13" spans="1:16" x14ac:dyDescent="0.25">
      <c r="A13" s="83" t="s">
        <v>148</v>
      </c>
      <c r="B13" s="83"/>
      <c r="C13" s="259" t="s">
        <v>293</v>
      </c>
      <c r="D13" s="259"/>
      <c r="E13" s="259"/>
      <c r="F13" s="259"/>
      <c r="G13" s="259"/>
      <c r="H13" s="259"/>
      <c r="I13" s="259"/>
      <c r="J13" s="259"/>
      <c r="K13" s="259"/>
      <c r="L13" s="259"/>
      <c r="M13" s="259"/>
      <c r="N13" s="259"/>
      <c r="O13" s="259"/>
      <c r="P13" s="259"/>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309</v>
      </c>
      <c r="F15" s="143"/>
      <c r="G15" s="143"/>
      <c r="H15" s="143"/>
      <c r="I15" s="143"/>
      <c r="J15" s="143"/>
      <c r="K15" s="144"/>
      <c r="L15" s="144"/>
      <c r="M15" s="144"/>
      <c r="N15" s="144"/>
      <c r="O15" s="144"/>
      <c r="P15" s="144"/>
    </row>
    <row r="16" spans="1:16" x14ac:dyDescent="0.25">
      <c r="A16" s="69"/>
      <c r="B16" s="69"/>
      <c r="C16" s="69"/>
      <c r="D16" s="69"/>
      <c r="E16" s="256" t="s">
        <v>253</v>
      </c>
      <c r="F16" s="256"/>
      <c r="G16" s="256"/>
      <c r="H16" s="256"/>
      <c r="I16" s="256"/>
      <c r="J16" s="256"/>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58" t="str">
        <f>т6!C14</f>
        <v>Реконструкция</v>
      </c>
      <c r="D18" s="258"/>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3" spans="1:16" ht="15.75" customHeight="1" x14ac:dyDescent="0.25">
      <c r="A23" s="261" t="s">
        <v>15</v>
      </c>
      <c r="B23" s="261"/>
      <c r="C23" s="261"/>
      <c r="D23" s="261"/>
      <c r="E23" s="261"/>
      <c r="F23" s="261"/>
      <c r="G23" s="261"/>
      <c r="H23" s="261"/>
      <c r="I23" s="261"/>
      <c r="J23" s="261"/>
      <c r="K23" s="261"/>
      <c r="L23" s="261"/>
      <c r="M23" s="261"/>
      <c r="N23" s="261"/>
      <c r="O23" s="261"/>
      <c r="P23" s="261"/>
    </row>
    <row r="24" spans="1:16" ht="15.75" customHeight="1" x14ac:dyDescent="0.25">
      <c r="A24" s="265" t="s">
        <v>0</v>
      </c>
      <c r="B24" s="249" t="s">
        <v>2</v>
      </c>
      <c r="C24" s="251" t="s">
        <v>49</v>
      </c>
      <c r="D24" s="251"/>
      <c r="E24" s="251"/>
      <c r="F24" s="251"/>
      <c r="G24" s="251"/>
      <c r="H24" s="251"/>
      <c r="I24" s="251"/>
      <c r="J24" s="251" t="s">
        <v>50</v>
      </c>
      <c r="K24" s="251"/>
      <c r="L24" s="251"/>
      <c r="M24" s="251"/>
      <c r="N24" s="251"/>
      <c r="O24" s="251"/>
      <c r="P24" s="251"/>
    </row>
    <row r="25" spans="1:16" ht="41.25" customHeight="1" x14ac:dyDescent="0.25">
      <c r="A25" s="265"/>
      <c r="B25" s="249"/>
      <c r="C25" s="262" t="s">
        <v>300</v>
      </c>
      <c r="D25" s="263"/>
      <c r="E25" s="263"/>
      <c r="F25" s="263"/>
      <c r="G25" s="263"/>
      <c r="H25" s="263"/>
      <c r="I25" s="264"/>
      <c r="J25" s="249" t="str">
        <f>т3!J24</f>
        <v>Приказ об утверждении проектно-сметной документации №182 от 01.12.2015</v>
      </c>
      <c r="K25" s="249"/>
      <c r="L25" s="249"/>
      <c r="M25" s="249"/>
      <c r="N25" s="249"/>
      <c r="O25" s="249"/>
      <c r="P25" s="249"/>
    </row>
    <row r="26" spans="1:16" ht="33.75" customHeight="1" x14ac:dyDescent="0.25">
      <c r="A26" s="265"/>
      <c r="B26" s="249"/>
      <c r="C26" s="249" t="s">
        <v>13</v>
      </c>
      <c r="D26" s="249"/>
      <c r="E26" s="249"/>
      <c r="F26" s="249"/>
      <c r="G26" s="249" t="s">
        <v>120</v>
      </c>
      <c r="H26" s="250"/>
      <c r="I26" s="250"/>
      <c r="J26" s="249" t="s">
        <v>13</v>
      </c>
      <c r="K26" s="249"/>
      <c r="L26" s="249"/>
      <c r="M26" s="249"/>
      <c r="N26" s="249" t="s">
        <v>120</v>
      </c>
      <c r="O26" s="250"/>
      <c r="P26" s="250"/>
    </row>
    <row r="27" spans="1:16" s="7" customFormat="1" ht="63" x14ac:dyDescent="0.25">
      <c r="A27" s="265"/>
      <c r="B27" s="249"/>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1" customHeight="1" x14ac:dyDescent="0.25">
      <c r="A29" s="58">
        <v>1</v>
      </c>
      <c r="B29" s="12" t="s">
        <v>137</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63" x14ac:dyDescent="0.25">
      <c r="A30" s="58" t="s">
        <v>90</v>
      </c>
      <c r="B30" s="12" t="s">
        <v>82</v>
      </c>
      <c r="C30" s="54"/>
      <c r="D30" s="32" t="s">
        <v>21</v>
      </c>
      <c r="E30" s="54"/>
      <c r="F30" s="64" t="s">
        <v>3</v>
      </c>
      <c r="G30" s="14" t="s">
        <v>42</v>
      </c>
      <c r="H30" s="54"/>
      <c r="I30" s="16"/>
      <c r="J30" s="145"/>
      <c r="K30" s="32" t="s">
        <v>21</v>
      </c>
      <c r="L30" s="145"/>
      <c r="M30" s="64" t="s">
        <v>3</v>
      </c>
      <c r="N30" s="14" t="s">
        <v>42</v>
      </c>
      <c r="O30" s="145"/>
      <c r="P30" s="16"/>
    </row>
    <row r="31" spans="1:16" s="10" customFormat="1" ht="63" x14ac:dyDescent="0.25">
      <c r="A31" s="58" t="s">
        <v>91</v>
      </c>
      <c r="B31" s="12" t="s">
        <v>83</v>
      </c>
      <c r="C31" s="54"/>
      <c r="D31" s="32" t="s">
        <v>21</v>
      </c>
      <c r="E31" s="54"/>
      <c r="F31" s="64" t="s">
        <v>3</v>
      </c>
      <c r="G31" s="14" t="s">
        <v>42</v>
      </c>
      <c r="H31" s="54"/>
      <c r="I31" s="16"/>
      <c r="J31" s="54"/>
      <c r="K31" s="32" t="s">
        <v>21</v>
      </c>
      <c r="L31" s="54"/>
      <c r="M31" s="64" t="s">
        <v>3</v>
      </c>
      <c r="N31" s="14" t="s">
        <v>42</v>
      </c>
      <c r="O31" s="54"/>
      <c r="P31" s="16"/>
    </row>
    <row r="32" spans="1:16" s="10" customFormat="1" x14ac:dyDescent="0.25">
      <c r="A32" s="58" t="s">
        <v>1</v>
      </c>
      <c r="B32" s="12" t="s">
        <v>1</v>
      </c>
      <c r="C32" s="54"/>
      <c r="D32" s="54"/>
      <c r="E32" s="54"/>
      <c r="F32" s="54"/>
      <c r="G32" s="54"/>
      <c r="H32" s="54"/>
      <c r="I32" s="16"/>
      <c r="J32" s="54"/>
      <c r="K32" s="32"/>
      <c r="L32" s="54"/>
      <c r="M32" s="64"/>
      <c r="N32" s="14"/>
      <c r="O32" s="54"/>
      <c r="P32" s="16"/>
    </row>
    <row r="33" spans="1:16" s="10" customFormat="1" x14ac:dyDescent="0.25">
      <c r="A33" s="58">
        <v>2</v>
      </c>
      <c r="B33" s="13" t="s">
        <v>26</v>
      </c>
      <c r="C33" s="54" t="s">
        <v>119</v>
      </c>
      <c r="D33" s="54" t="s">
        <v>119</v>
      </c>
      <c r="E33" s="54" t="s">
        <v>119</v>
      </c>
      <c r="F33" s="54" t="s">
        <v>119</v>
      </c>
      <c r="G33" s="54" t="s">
        <v>119</v>
      </c>
      <c r="H33" s="54" t="s">
        <v>119</v>
      </c>
      <c r="I33" s="54" t="s">
        <v>119</v>
      </c>
      <c r="J33" s="54" t="s">
        <v>119</v>
      </c>
      <c r="K33" s="54" t="s">
        <v>119</v>
      </c>
      <c r="L33" s="54" t="s">
        <v>119</v>
      </c>
      <c r="M33" s="54" t="s">
        <v>119</v>
      </c>
      <c r="N33" s="54" t="s">
        <v>119</v>
      </c>
      <c r="O33" s="54" t="s">
        <v>119</v>
      </c>
      <c r="P33" s="54" t="s">
        <v>119</v>
      </c>
    </row>
    <row r="34" spans="1:16" s="10" customFormat="1" x14ac:dyDescent="0.25">
      <c r="A34" s="58" t="s">
        <v>92</v>
      </c>
      <c r="B34" s="13" t="s">
        <v>84</v>
      </c>
      <c r="C34" s="54"/>
      <c r="D34" s="54" t="s">
        <v>22</v>
      </c>
      <c r="E34" s="54"/>
      <c r="F34" s="33" t="s">
        <v>24</v>
      </c>
      <c r="G34" s="14" t="s">
        <v>43</v>
      </c>
      <c r="H34" s="54"/>
      <c r="I34" s="16"/>
      <c r="J34" s="145"/>
      <c r="K34" s="145" t="s">
        <v>22</v>
      </c>
      <c r="L34" s="145"/>
      <c r="M34" s="33" t="s">
        <v>24</v>
      </c>
      <c r="N34" s="14" t="s">
        <v>43</v>
      </c>
      <c r="O34" s="145"/>
      <c r="P34" s="16"/>
    </row>
    <row r="35" spans="1:16" s="10" customFormat="1" x14ac:dyDescent="0.25">
      <c r="A35" s="58" t="s">
        <v>93</v>
      </c>
      <c r="B35" s="13" t="s">
        <v>85</v>
      </c>
      <c r="C35" s="54"/>
      <c r="D35" s="54" t="s">
        <v>22</v>
      </c>
      <c r="E35" s="54"/>
      <c r="F35" s="33" t="s">
        <v>24</v>
      </c>
      <c r="G35" s="14" t="s">
        <v>43</v>
      </c>
      <c r="H35" s="54"/>
      <c r="I35" s="16"/>
      <c r="J35" s="54"/>
      <c r="K35" s="54" t="s">
        <v>22</v>
      </c>
      <c r="L35" s="54"/>
      <c r="M35" s="33" t="s">
        <v>24</v>
      </c>
      <c r="N35" s="14" t="s">
        <v>43</v>
      </c>
      <c r="O35" s="54"/>
      <c r="P35" s="16"/>
    </row>
    <row r="36" spans="1:16" s="10" customFormat="1" x14ac:dyDescent="0.25">
      <c r="A36" s="58" t="s">
        <v>1</v>
      </c>
      <c r="B36" s="13" t="s">
        <v>1</v>
      </c>
      <c r="C36" s="54"/>
      <c r="D36" s="54"/>
      <c r="E36" s="54"/>
      <c r="F36" s="33"/>
      <c r="G36" s="14"/>
      <c r="H36" s="54"/>
      <c r="I36" s="16"/>
      <c r="J36" s="54"/>
      <c r="K36" s="54"/>
      <c r="L36" s="54"/>
      <c r="M36" s="33"/>
      <c r="N36" s="14"/>
      <c r="O36" s="54"/>
      <c r="P36" s="16"/>
    </row>
    <row r="37" spans="1:16" s="17" customFormat="1" ht="30" customHeight="1" x14ac:dyDescent="0.25">
      <c r="A37" s="60">
        <v>3</v>
      </c>
      <c r="B37" s="13" t="s">
        <v>6</v>
      </c>
      <c r="C37" s="54" t="s">
        <v>119</v>
      </c>
      <c r="D37" s="54" t="s">
        <v>119</v>
      </c>
      <c r="E37" s="54" t="s">
        <v>119</v>
      </c>
      <c r="F37" s="54" t="s">
        <v>119</v>
      </c>
      <c r="G37" s="54" t="s">
        <v>119</v>
      </c>
      <c r="H37" s="54" t="s">
        <v>119</v>
      </c>
      <c r="I37" s="54" t="s">
        <v>119</v>
      </c>
      <c r="J37" s="54" t="s">
        <v>119</v>
      </c>
      <c r="K37" s="54" t="s">
        <v>119</v>
      </c>
      <c r="L37" s="54" t="s">
        <v>119</v>
      </c>
      <c r="M37" s="54" t="s">
        <v>119</v>
      </c>
      <c r="N37" s="54" t="s">
        <v>119</v>
      </c>
      <c r="O37" s="54" t="s">
        <v>119</v>
      </c>
      <c r="P37" s="54" t="s">
        <v>119</v>
      </c>
    </row>
    <row r="38" spans="1:16" s="17" customFormat="1" x14ac:dyDescent="0.25">
      <c r="A38" s="60" t="s">
        <v>94</v>
      </c>
      <c r="B38" s="12" t="s">
        <v>82</v>
      </c>
      <c r="C38" s="54"/>
      <c r="D38" s="54" t="s">
        <v>22</v>
      </c>
      <c r="E38" s="54">
        <v>1</v>
      </c>
      <c r="F38" s="54" t="s">
        <v>20</v>
      </c>
      <c r="G38" s="14" t="s">
        <v>113</v>
      </c>
      <c r="H38" s="19"/>
      <c r="I38" s="16"/>
      <c r="J38" s="145"/>
      <c r="K38" s="145" t="s">
        <v>22</v>
      </c>
      <c r="L38" s="145">
        <v>1</v>
      </c>
      <c r="M38" s="145" t="s">
        <v>20</v>
      </c>
      <c r="N38" s="14" t="s">
        <v>113</v>
      </c>
      <c r="O38" s="19"/>
      <c r="P38" s="16"/>
    </row>
    <row r="39" spans="1:16" s="17" customFormat="1" ht="30" customHeight="1" x14ac:dyDescent="0.25">
      <c r="A39" s="60" t="s">
        <v>95</v>
      </c>
      <c r="B39" s="12" t="s">
        <v>83</v>
      </c>
      <c r="C39" s="54"/>
      <c r="D39" s="54" t="s">
        <v>22</v>
      </c>
      <c r="E39" s="54">
        <v>1</v>
      </c>
      <c r="F39" s="54" t="s">
        <v>20</v>
      </c>
      <c r="G39" s="14" t="s">
        <v>113</v>
      </c>
      <c r="H39" s="19"/>
      <c r="I39" s="16"/>
      <c r="J39" s="54"/>
      <c r="K39" s="54" t="s">
        <v>22</v>
      </c>
      <c r="L39" s="54">
        <v>1</v>
      </c>
      <c r="M39" s="54" t="s">
        <v>20</v>
      </c>
      <c r="N39" s="14" t="s">
        <v>113</v>
      </c>
      <c r="O39" s="19"/>
      <c r="P39" s="16"/>
    </row>
    <row r="40" spans="1:16" s="17" customFormat="1" ht="30" customHeight="1" x14ac:dyDescent="0.25">
      <c r="A40" s="60" t="s">
        <v>1</v>
      </c>
      <c r="B40" s="12" t="s">
        <v>1</v>
      </c>
      <c r="C40" s="54"/>
      <c r="D40" s="54"/>
      <c r="E40" s="54"/>
      <c r="F40" s="54"/>
      <c r="G40" s="14"/>
      <c r="H40" s="19"/>
      <c r="I40" s="16"/>
      <c r="J40" s="54"/>
      <c r="K40" s="54"/>
      <c r="L40" s="54"/>
      <c r="M40" s="54"/>
      <c r="N40" s="14"/>
      <c r="O40" s="19"/>
      <c r="P40" s="16"/>
    </row>
    <row r="41" spans="1:16" s="17" customFormat="1" ht="30" customHeight="1" x14ac:dyDescent="0.25">
      <c r="A41" s="60" t="s">
        <v>115</v>
      </c>
      <c r="B41" s="12" t="s">
        <v>117</v>
      </c>
      <c r="C41" s="54"/>
      <c r="D41" s="54" t="s">
        <v>116</v>
      </c>
      <c r="E41" s="54">
        <v>1</v>
      </c>
      <c r="F41" s="54" t="s">
        <v>20</v>
      </c>
      <c r="G41" s="14" t="s">
        <v>114</v>
      </c>
      <c r="H41" s="19"/>
      <c r="I41" s="16"/>
      <c r="J41" s="54"/>
      <c r="K41" s="54" t="s">
        <v>116</v>
      </c>
      <c r="L41" s="54">
        <v>1</v>
      </c>
      <c r="M41" s="54" t="s">
        <v>20</v>
      </c>
      <c r="N41" s="14" t="s">
        <v>114</v>
      </c>
      <c r="O41" s="19"/>
      <c r="P41" s="16"/>
    </row>
    <row r="42" spans="1:16" s="17" customFormat="1" ht="30" customHeight="1" x14ac:dyDescent="0.25">
      <c r="A42" s="60" t="s">
        <v>115</v>
      </c>
      <c r="B42" s="12" t="s">
        <v>129</v>
      </c>
      <c r="C42" s="54"/>
      <c r="D42" s="54" t="s">
        <v>116</v>
      </c>
      <c r="E42" s="54">
        <v>1</v>
      </c>
      <c r="F42" s="54" t="s">
        <v>20</v>
      </c>
      <c r="G42" s="14" t="s">
        <v>114</v>
      </c>
      <c r="H42" s="19"/>
      <c r="I42" s="16"/>
      <c r="J42" s="54"/>
      <c r="K42" s="54" t="s">
        <v>116</v>
      </c>
      <c r="L42" s="54">
        <v>1</v>
      </c>
      <c r="M42" s="54" t="s">
        <v>20</v>
      </c>
      <c r="N42" s="14" t="s">
        <v>114</v>
      </c>
      <c r="O42" s="19"/>
      <c r="P42" s="16"/>
    </row>
    <row r="43" spans="1:16" s="17" customFormat="1" ht="15" customHeight="1" x14ac:dyDescent="0.25">
      <c r="A43" s="60" t="s">
        <v>1</v>
      </c>
      <c r="B43" s="12" t="s">
        <v>1</v>
      </c>
      <c r="C43" s="54"/>
      <c r="D43" s="54"/>
      <c r="E43" s="54"/>
      <c r="F43" s="54"/>
      <c r="G43" s="14"/>
      <c r="H43" s="19"/>
      <c r="I43" s="16"/>
      <c r="J43" s="54"/>
      <c r="K43" s="54"/>
      <c r="L43" s="54"/>
      <c r="M43" s="54"/>
      <c r="N43" s="14"/>
      <c r="O43" s="19"/>
      <c r="P43" s="16"/>
    </row>
    <row r="44" spans="1:16" s="17" customFormat="1" ht="51" customHeight="1" x14ac:dyDescent="0.25">
      <c r="A44" s="60"/>
      <c r="B44" s="48" t="s">
        <v>123</v>
      </c>
      <c r="C44" s="239" t="s">
        <v>119</v>
      </c>
      <c r="D44" s="239" t="s">
        <v>119</v>
      </c>
      <c r="E44" s="239" t="s">
        <v>119</v>
      </c>
      <c r="F44" s="239" t="s">
        <v>119</v>
      </c>
      <c r="G44" s="239" t="s">
        <v>119</v>
      </c>
      <c r="H44" s="239" t="s">
        <v>119</v>
      </c>
      <c r="I44" s="239" t="s">
        <v>119</v>
      </c>
      <c r="J44" s="239" t="s">
        <v>119</v>
      </c>
      <c r="K44" s="239" t="s">
        <v>119</v>
      </c>
      <c r="L44" s="239" t="s">
        <v>119</v>
      </c>
      <c r="M44" s="239" t="s">
        <v>119</v>
      </c>
      <c r="N44" s="239" t="s">
        <v>119</v>
      </c>
      <c r="O44" s="239" t="s">
        <v>119</v>
      </c>
      <c r="P44" s="239" t="s">
        <v>119</v>
      </c>
    </row>
    <row r="45" spans="1:16" x14ac:dyDescent="0.25">
      <c r="A45" s="71"/>
      <c r="B45" s="71"/>
      <c r="C45" s="71"/>
      <c r="D45" s="71"/>
      <c r="E45" s="71"/>
      <c r="F45" s="71"/>
      <c r="G45" s="71"/>
    </row>
    <row r="46" spans="1:16" x14ac:dyDescent="0.25">
      <c r="B46" s="65"/>
    </row>
    <row r="50" spans="2:2" x14ac:dyDescent="0.25">
      <c r="B50" s="65"/>
    </row>
  </sheetData>
  <mergeCells count="22">
    <mergeCell ref="C13:P13"/>
    <mergeCell ref="O4:P4"/>
    <mergeCell ref="N5:P5"/>
    <mergeCell ref="A8:P8"/>
    <mergeCell ref="A9:P9"/>
    <mergeCell ref="H10:K10"/>
    <mergeCell ref="C19:D19"/>
    <mergeCell ref="H11:K11"/>
    <mergeCell ref="E16:J16"/>
    <mergeCell ref="C18:D18"/>
    <mergeCell ref="G26:I26"/>
    <mergeCell ref="A12:P12"/>
    <mergeCell ref="J26:M26"/>
    <mergeCell ref="N26:P26"/>
    <mergeCell ref="A23:P23"/>
    <mergeCell ref="A24:A27"/>
    <mergeCell ref="B24:B27"/>
    <mergeCell ref="C24:I24"/>
    <mergeCell ref="J24:P24"/>
    <mergeCell ref="C25:I25"/>
    <mergeCell ref="J25:P25"/>
    <mergeCell ref="C26:F26"/>
  </mergeCells>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view="pageBreakPreview" zoomScale="70" zoomScaleNormal="70" zoomScaleSheetLayoutView="70" workbookViewId="0">
      <selection activeCell="L20" sqref="L20"/>
    </sheetView>
  </sheetViews>
  <sheetFormatPr defaultColWidth="9" defaultRowHeight="15.75" x14ac:dyDescent="0.25"/>
  <cols>
    <col min="1" max="1" width="7.625" style="56" customWidth="1"/>
    <col min="2" max="2" width="26.375" style="2" customWidth="1"/>
    <col min="3" max="3" width="14" style="5" customWidth="1"/>
    <col min="4" max="4" width="23.5" style="2" customWidth="1"/>
    <col min="5" max="5" width="13.625" style="5" customWidth="1"/>
    <col min="6" max="6" width="10.875" style="5" customWidth="1"/>
    <col min="7" max="7" width="13.875" style="49" customWidth="1"/>
    <col min="8" max="8" width="16.75" style="49"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8.75" x14ac:dyDescent="0.25">
      <c r="O1" s="5"/>
      <c r="P1" s="38" t="s">
        <v>158</v>
      </c>
    </row>
    <row r="2" spans="1:16" ht="18.75" x14ac:dyDescent="0.3">
      <c r="O2" s="5"/>
      <c r="P2" s="39" t="s">
        <v>51</v>
      </c>
    </row>
    <row r="3" spans="1:16" ht="17.25" customHeight="1" x14ac:dyDescent="0.3">
      <c r="O3" s="5"/>
      <c r="P3" s="39" t="s">
        <v>159</v>
      </c>
    </row>
    <row r="4" spans="1:16" ht="18.75" hidden="1" x14ac:dyDescent="0.25">
      <c r="N4" s="5"/>
      <c r="O4" s="247" t="s">
        <v>160</v>
      </c>
      <c r="P4" s="247"/>
    </row>
    <row r="5" spans="1:16" ht="55.5" hidden="1" customHeight="1" x14ac:dyDescent="0.3">
      <c r="N5" s="248" t="str">
        <f>т6!Q5</f>
        <v>Заместитель директора по инвестиционной деятельности филиала ПАО "МРСК Северо-Запада" "Комиэнерго"</v>
      </c>
      <c r="O5" s="248"/>
      <c r="P5" s="248"/>
    </row>
    <row r="6" spans="1:16" ht="18.75" hidden="1" x14ac:dyDescent="0.3">
      <c r="P6" s="39"/>
    </row>
    <row r="7" spans="1:16" ht="18.75" hidden="1" x14ac:dyDescent="0.25">
      <c r="P7" s="70" t="str">
        <f>т6!Q9</f>
        <v>____________________ /Е.Н. Сесюк/</v>
      </c>
    </row>
    <row r="8" spans="1:16" ht="18.75" x14ac:dyDescent="0.25">
      <c r="A8" s="252" t="s">
        <v>52</v>
      </c>
      <c r="B8" s="252"/>
      <c r="C8" s="252"/>
      <c r="D8" s="252"/>
      <c r="E8" s="252"/>
      <c r="F8" s="252"/>
      <c r="G8" s="252"/>
      <c r="H8" s="252"/>
      <c r="I8" s="252"/>
      <c r="J8" s="252"/>
      <c r="K8" s="252"/>
      <c r="L8" s="252"/>
      <c r="M8" s="252"/>
      <c r="N8" s="252"/>
      <c r="O8" s="252"/>
      <c r="P8" s="252"/>
    </row>
    <row r="9" spans="1:16" ht="18.75" x14ac:dyDescent="0.3">
      <c r="A9" s="253"/>
      <c r="B9" s="253"/>
      <c r="C9" s="253"/>
      <c r="D9" s="253"/>
      <c r="E9" s="253"/>
      <c r="F9" s="253"/>
      <c r="G9" s="253"/>
      <c r="H9" s="253"/>
      <c r="I9" s="253"/>
      <c r="J9" s="253"/>
      <c r="K9" s="253"/>
      <c r="L9" s="253"/>
      <c r="M9" s="253"/>
      <c r="N9" s="253"/>
      <c r="O9" s="253"/>
      <c r="P9" s="253"/>
    </row>
    <row r="10" spans="1:16" x14ac:dyDescent="0.25">
      <c r="B10" s="67"/>
      <c r="C10" s="67"/>
      <c r="D10" s="67"/>
      <c r="F10" s="67"/>
      <c r="G10" s="139" t="s">
        <v>153</v>
      </c>
      <c r="H10" s="255" t="str">
        <f>т6!G6</f>
        <v xml:space="preserve">ПАО "МРСК Северо-Запада" </v>
      </c>
      <c r="I10" s="255"/>
      <c r="J10" s="255"/>
      <c r="K10" s="255"/>
      <c r="L10" s="67"/>
      <c r="M10" s="67"/>
      <c r="N10" s="67"/>
      <c r="O10" s="67"/>
      <c r="P10" s="67"/>
    </row>
    <row r="11" spans="1:16" x14ac:dyDescent="0.25">
      <c r="A11" s="140"/>
      <c r="B11" s="140"/>
      <c r="C11" s="140"/>
      <c r="D11" s="140"/>
      <c r="E11" s="140"/>
      <c r="F11" s="140"/>
      <c r="G11" s="140"/>
      <c r="H11" s="257" t="s">
        <v>291</v>
      </c>
      <c r="I11" s="257"/>
      <c r="J11" s="257"/>
      <c r="K11" s="257"/>
      <c r="L11" s="140"/>
      <c r="M11" s="140"/>
      <c r="N11" s="140"/>
      <c r="O11" s="140"/>
      <c r="P11" s="140"/>
    </row>
    <row r="12" spans="1:16" x14ac:dyDescent="0.25">
      <c r="A12" s="254" t="str">
        <f>т6!A8</f>
        <v>Год раскрытия информации: 2 020 год</v>
      </c>
      <c r="B12" s="254"/>
      <c r="C12" s="254"/>
      <c r="D12" s="254"/>
      <c r="E12" s="254"/>
      <c r="F12" s="254"/>
      <c r="G12" s="254"/>
      <c r="H12" s="254"/>
      <c r="I12" s="254"/>
      <c r="J12" s="254"/>
      <c r="K12" s="254"/>
      <c r="L12" s="254"/>
      <c r="M12" s="254"/>
      <c r="N12" s="254"/>
      <c r="O12" s="254"/>
      <c r="P12" s="254"/>
    </row>
    <row r="13" spans="1:16" x14ac:dyDescent="0.25">
      <c r="A13" s="83" t="s">
        <v>148</v>
      </c>
      <c r="B13" s="83"/>
      <c r="C13" s="259" t="s">
        <v>293</v>
      </c>
      <c r="D13" s="259"/>
      <c r="E13" s="259"/>
      <c r="F13" s="259"/>
      <c r="G13" s="259"/>
      <c r="H13" s="259"/>
      <c r="I13" s="259"/>
      <c r="J13" s="259"/>
      <c r="K13" s="259"/>
      <c r="L13" s="259"/>
      <c r="M13" s="259"/>
      <c r="N13" s="259"/>
      <c r="O13" s="259"/>
      <c r="P13" s="259"/>
    </row>
    <row r="14" spans="1:16" x14ac:dyDescent="0.25">
      <c r="A14" s="83" t="s">
        <v>149</v>
      </c>
      <c r="B14" s="83"/>
      <c r="C14" s="142" t="s">
        <v>297</v>
      </c>
      <c r="D14" s="142"/>
      <c r="E14" s="141"/>
      <c r="F14" s="141"/>
      <c r="G14" s="141"/>
      <c r="H14" s="141"/>
      <c r="I14" s="141"/>
      <c r="J14" s="141"/>
      <c r="K14" s="141"/>
      <c r="L14" s="141"/>
      <c r="M14" s="141"/>
      <c r="N14" s="141"/>
      <c r="O14" s="141"/>
      <c r="P14" s="141"/>
    </row>
    <row r="15" spans="1:16" x14ac:dyDescent="0.25">
      <c r="A15" s="84" t="s">
        <v>162</v>
      </c>
      <c r="B15" s="84"/>
      <c r="C15" s="84"/>
      <c r="D15" s="84"/>
      <c r="E15" s="65" t="s">
        <v>309</v>
      </c>
      <c r="F15" s="143"/>
      <c r="G15" s="143"/>
      <c r="H15" s="143"/>
      <c r="I15" s="143"/>
      <c r="J15" s="143"/>
      <c r="K15" s="144"/>
      <c r="L15" s="144"/>
      <c r="M15" s="144"/>
      <c r="N15" s="144"/>
      <c r="O15" s="144"/>
      <c r="P15" s="144"/>
    </row>
    <row r="16" spans="1:16" x14ac:dyDescent="0.25">
      <c r="A16" s="69"/>
      <c r="B16" s="69"/>
      <c r="C16" s="69"/>
      <c r="D16" s="69"/>
      <c r="E16" s="256" t="s">
        <v>253</v>
      </c>
      <c r="F16" s="256"/>
      <c r="G16" s="256"/>
      <c r="H16" s="256"/>
      <c r="I16" s="256"/>
      <c r="J16" s="256"/>
      <c r="K16" s="69"/>
      <c r="L16" s="69"/>
      <c r="M16" s="69"/>
      <c r="N16" s="69"/>
      <c r="O16" s="69"/>
      <c r="P16" s="69"/>
    </row>
    <row r="17" spans="1:16" x14ac:dyDescent="0.25">
      <c r="A17" s="66" t="s">
        <v>150</v>
      </c>
      <c r="B17" s="66"/>
      <c r="C17" s="66"/>
      <c r="D17" s="66"/>
      <c r="E17" s="66"/>
      <c r="F17" s="68" t="str">
        <f>т6!F13</f>
        <v>Республика Коми</v>
      </c>
      <c r="G17" s="68"/>
      <c r="H17" s="66"/>
      <c r="I17" s="66"/>
      <c r="J17" s="66"/>
      <c r="K17" s="66"/>
      <c r="L17" s="66"/>
      <c r="M17" s="66"/>
      <c r="N17" s="66"/>
      <c r="O17" s="66"/>
      <c r="P17" s="66"/>
    </row>
    <row r="18" spans="1:16" x14ac:dyDescent="0.25">
      <c r="A18" s="66" t="s">
        <v>151</v>
      </c>
      <c r="B18" s="66"/>
      <c r="C18" s="258" t="str">
        <f>т6!C14</f>
        <v>Реконструкция</v>
      </c>
      <c r="D18" s="258"/>
      <c r="E18" s="66"/>
      <c r="F18" s="66"/>
      <c r="G18" s="66"/>
      <c r="H18" s="66"/>
      <c r="I18" s="66"/>
      <c r="J18" s="66"/>
      <c r="K18" s="66"/>
      <c r="L18" s="66"/>
      <c r="M18" s="66"/>
      <c r="N18" s="66"/>
      <c r="O18" s="66"/>
      <c r="P18" s="66"/>
    </row>
    <row r="19" spans="1:16" x14ac:dyDescent="0.25">
      <c r="A19" s="69" t="s">
        <v>58</v>
      </c>
      <c r="B19" s="69"/>
      <c r="C19" s="266" t="s">
        <v>254</v>
      </c>
      <c r="D19" s="266"/>
      <c r="E19" s="69"/>
      <c r="F19" s="69"/>
      <c r="G19" s="69"/>
      <c r="H19" s="69"/>
      <c r="I19" s="69"/>
      <c r="J19" s="69"/>
      <c r="K19" s="69"/>
      <c r="L19" s="69"/>
      <c r="M19" s="69"/>
      <c r="N19" s="69"/>
      <c r="O19" s="69"/>
      <c r="P19" s="69"/>
    </row>
    <row r="22" spans="1:16" ht="15.75" customHeight="1" x14ac:dyDescent="0.25">
      <c r="A22" s="62"/>
      <c r="B22" s="30"/>
      <c r="C22" s="27"/>
      <c r="D22" s="50"/>
      <c r="E22" s="50"/>
      <c r="F22" s="50"/>
      <c r="G22" s="52"/>
      <c r="H22" s="52"/>
      <c r="I22" s="31"/>
      <c r="J22" s="28"/>
      <c r="K22" s="28"/>
    </row>
    <row r="23" spans="1:16" ht="15.75" customHeight="1" x14ac:dyDescent="0.25">
      <c r="A23" s="261" t="s">
        <v>25</v>
      </c>
      <c r="B23" s="261"/>
      <c r="C23" s="261"/>
      <c r="D23" s="261"/>
      <c r="E23" s="261"/>
      <c r="F23" s="261"/>
      <c r="G23" s="261"/>
      <c r="H23" s="261"/>
      <c r="I23" s="261"/>
      <c r="J23" s="261"/>
      <c r="K23" s="261"/>
      <c r="L23" s="261"/>
      <c r="M23" s="261"/>
      <c r="N23" s="261"/>
      <c r="O23" s="261"/>
      <c r="P23" s="261"/>
    </row>
    <row r="24" spans="1:16" ht="15.75" customHeight="1" x14ac:dyDescent="0.25">
      <c r="A24" s="265" t="s">
        <v>0</v>
      </c>
      <c r="B24" s="249" t="s">
        <v>2</v>
      </c>
      <c r="C24" s="251" t="s">
        <v>49</v>
      </c>
      <c r="D24" s="251"/>
      <c r="E24" s="251"/>
      <c r="F24" s="251"/>
      <c r="G24" s="251"/>
      <c r="H24" s="251"/>
      <c r="I24" s="251"/>
      <c r="J24" s="251" t="s">
        <v>50</v>
      </c>
      <c r="K24" s="251"/>
      <c r="L24" s="251"/>
      <c r="M24" s="251"/>
      <c r="N24" s="251"/>
      <c r="O24" s="251"/>
      <c r="P24" s="251"/>
    </row>
    <row r="25" spans="1:16" ht="48.75" customHeight="1" x14ac:dyDescent="0.25">
      <c r="A25" s="265"/>
      <c r="B25" s="249"/>
      <c r="C25" s="262" t="s">
        <v>300</v>
      </c>
      <c r="D25" s="263"/>
      <c r="E25" s="263"/>
      <c r="F25" s="263"/>
      <c r="G25" s="263"/>
      <c r="H25" s="263"/>
      <c r="I25" s="264"/>
      <c r="J25" s="249" t="str">
        <f>т4!J25</f>
        <v>Приказ об утверждении проектно-сметной документации №182 от 01.12.2015</v>
      </c>
      <c r="K25" s="249"/>
      <c r="L25" s="249"/>
      <c r="M25" s="249"/>
      <c r="N25" s="249"/>
      <c r="O25" s="249"/>
      <c r="P25" s="249"/>
    </row>
    <row r="26" spans="1:16" ht="33.75" customHeight="1" x14ac:dyDescent="0.25">
      <c r="A26" s="265"/>
      <c r="B26" s="249"/>
      <c r="C26" s="249" t="s">
        <v>13</v>
      </c>
      <c r="D26" s="249"/>
      <c r="E26" s="249"/>
      <c r="F26" s="249"/>
      <c r="G26" s="249" t="s">
        <v>120</v>
      </c>
      <c r="H26" s="250"/>
      <c r="I26" s="250"/>
      <c r="J26" s="249" t="s">
        <v>13</v>
      </c>
      <c r="K26" s="249"/>
      <c r="L26" s="249"/>
      <c r="M26" s="249"/>
      <c r="N26" s="249" t="s">
        <v>120</v>
      </c>
      <c r="O26" s="250"/>
      <c r="P26" s="250"/>
    </row>
    <row r="27" spans="1:16" s="7" customFormat="1" ht="63" x14ac:dyDescent="0.25">
      <c r="A27" s="265"/>
      <c r="B27" s="249"/>
      <c r="C27" s="54" t="s">
        <v>30</v>
      </c>
      <c r="D27" s="54" t="s">
        <v>9</v>
      </c>
      <c r="E27" s="54" t="s">
        <v>111</v>
      </c>
      <c r="F27" s="54" t="s">
        <v>11</v>
      </c>
      <c r="G27" s="54" t="s">
        <v>14</v>
      </c>
      <c r="H27" s="54" t="s">
        <v>53</v>
      </c>
      <c r="I27" s="11" t="s">
        <v>54</v>
      </c>
      <c r="J27" s="54" t="s">
        <v>30</v>
      </c>
      <c r="K27" s="54" t="s">
        <v>9</v>
      </c>
      <c r="L27" s="54" t="s">
        <v>111</v>
      </c>
      <c r="M27" s="54" t="s">
        <v>11</v>
      </c>
      <c r="N27" s="54" t="s">
        <v>14</v>
      </c>
      <c r="O27" s="54" t="s">
        <v>55</v>
      </c>
      <c r="P27" s="11" t="s">
        <v>54</v>
      </c>
    </row>
    <row r="28" spans="1:16" s="10" customFormat="1" x14ac:dyDescent="0.25">
      <c r="A28" s="57">
        <v>1</v>
      </c>
      <c r="B28" s="54">
        <v>2</v>
      </c>
      <c r="C28" s="54">
        <v>3</v>
      </c>
      <c r="D28" s="54">
        <v>4</v>
      </c>
      <c r="E28" s="54">
        <v>5</v>
      </c>
      <c r="F28" s="54">
        <v>6</v>
      </c>
      <c r="G28" s="54">
        <v>7</v>
      </c>
      <c r="H28" s="54">
        <v>8</v>
      </c>
      <c r="I28" s="11">
        <v>9</v>
      </c>
      <c r="J28" s="54">
        <v>10</v>
      </c>
      <c r="K28" s="11">
        <v>11</v>
      </c>
      <c r="L28" s="54">
        <v>12</v>
      </c>
      <c r="M28" s="11">
        <v>13</v>
      </c>
      <c r="N28" s="54">
        <v>14</v>
      </c>
      <c r="O28" s="11">
        <v>15</v>
      </c>
      <c r="P28" s="54">
        <v>16</v>
      </c>
    </row>
    <row r="29" spans="1:16" s="10" customFormat="1" ht="58.5" customHeight="1" x14ac:dyDescent="0.25">
      <c r="A29" s="60">
        <v>1</v>
      </c>
      <c r="B29" s="13" t="s">
        <v>136</v>
      </c>
      <c r="C29" s="54" t="s">
        <v>119</v>
      </c>
      <c r="D29" s="54" t="s">
        <v>119</v>
      </c>
      <c r="E29" s="54" t="s">
        <v>119</v>
      </c>
      <c r="F29" s="54" t="s">
        <v>119</v>
      </c>
      <c r="G29" s="54" t="s">
        <v>119</v>
      </c>
      <c r="H29" s="54" t="s">
        <v>119</v>
      </c>
      <c r="I29" s="54" t="s">
        <v>119</v>
      </c>
      <c r="J29" s="54" t="s">
        <v>119</v>
      </c>
      <c r="K29" s="54" t="s">
        <v>119</v>
      </c>
      <c r="L29" s="54" t="s">
        <v>119</v>
      </c>
      <c r="M29" s="54" t="s">
        <v>119</v>
      </c>
      <c r="N29" s="54" t="s">
        <v>119</v>
      </c>
      <c r="O29" s="54" t="s">
        <v>119</v>
      </c>
      <c r="P29" s="54" t="s">
        <v>119</v>
      </c>
    </row>
    <row r="30" spans="1:16" s="10" customFormat="1" ht="47.25" x14ac:dyDescent="0.25">
      <c r="A30" s="60" t="s">
        <v>90</v>
      </c>
      <c r="B30" s="13" t="s">
        <v>138</v>
      </c>
      <c r="C30" s="54"/>
      <c r="D30" s="32" t="s">
        <v>140</v>
      </c>
      <c r="E30" s="54"/>
      <c r="F30" s="64" t="s">
        <v>3</v>
      </c>
      <c r="G30" s="14" t="s">
        <v>46</v>
      </c>
      <c r="H30" s="54"/>
      <c r="I30" s="16"/>
      <c r="J30" s="127"/>
      <c r="K30" s="32" t="s">
        <v>140</v>
      </c>
      <c r="L30" s="127"/>
      <c r="M30" s="64" t="s">
        <v>3</v>
      </c>
      <c r="N30" s="14" t="s">
        <v>46</v>
      </c>
      <c r="O30" s="127"/>
      <c r="P30" s="16"/>
    </row>
    <row r="31" spans="1:16" s="63" customFormat="1" ht="47.25" x14ac:dyDescent="0.25">
      <c r="A31" s="60" t="s">
        <v>91</v>
      </c>
      <c r="B31" s="13" t="s">
        <v>139</v>
      </c>
      <c r="C31" s="54"/>
      <c r="D31" s="32" t="s">
        <v>140</v>
      </c>
      <c r="E31" s="54"/>
      <c r="F31" s="64" t="s">
        <v>3</v>
      </c>
      <c r="G31" s="14" t="s">
        <v>46</v>
      </c>
      <c r="H31" s="54"/>
      <c r="I31" s="16"/>
      <c r="J31" s="54"/>
      <c r="K31" s="32" t="s">
        <v>140</v>
      </c>
      <c r="L31" s="54"/>
      <c r="M31" s="64" t="s">
        <v>3</v>
      </c>
      <c r="N31" s="14" t="s">
        <v>46</v>
      </c>
      <c r="O31" s="54"/>
      <c r="P31" s="16"/>
    </row>
    <row r="32" spans="1:16" s="63" customFormat="1" x14ac:dyDescent="0.25">
      <c r="A32" s="60" t="s">
        <v>1</v>
      </c>
      <c r="B32" s="13" t="s">
        <v>1</v>
      </c>
      <c r="C32" s="54"/>
      <c r="D32" s="32"/>
      <c r="E32" s="54"/>
      <c r="F32" s="64"/>
      <c r="G32" s="14"/>
      <c r="H32" s="54"/>
      <c r="I32" s="16"/>
      <c r="J32" s="54"/>
      <c r="K32" s="32"/>
      <c r="L32" s="54"/>
      <c r="M32" s="64"/>
      <c r="N32" s="14"/>
      <c r="O32" s="54"/>
      <c r="P32" s="16"/>
    </row>
    <row r="33" spans="1:16" s="10" customFormat="1" ht="47.25" x14ac:dyDescent="0.25">
      <c r="A33" s="60" t="s">
        <v>141</v>
      </c>
      <c r="B33" s="13" t="s">
        <v>87</v>
      </c>
      <c r="C33" s="54"/>
      <c r="D33" s="32" t="s">
        <v>140</v>
      </c>
      <c r="E33" s="54"/>
      <c r="F33" s="64" t="s">
        <v>3</v>
      </c>
      <c r="G33" s="14" t="s">
        <v>46</v>
      </c>
      <c r="H33" s="54"/>
      <c r="I33" s="16"/>
      <c r="J33" s="54"/>
      <c r="K33" s="32" t="s">
        <v>140</v>
      </c>
      <c r="L33" s="54"/>
      <c r="M33" s="64" t="s">
        <v>3</v>
      </c>
      <c r="N33" s="14" t="s">
        <v>46</v>
      </c>
      <c r="O33" s="54"/>
      <c r="P33" s="16"/>
    </row>
    <row r="34" spans="1:16" s="10" customFormat="1" x14ac:dyDescent="0.25">
      <c r="A34" s="60" t="s">
        <v>1</v>
      </c>
      <c r="B34" s="13" t="s">
        <v>1</v>
      </c>
      <c r="C34" s="54"/>
      <c r="D34" s="32"/>
      <c r="E34" s="54"/>
      <c r="F34" s="64"/>
      <c r="G34" s="14"/>
      <c r="H34" s="54"/>
      <c r="I34" s="16"/>
      <c r="J34" s="54"/>
      <c r="K34" s="32"/>
      <c r="L34" s="54"/>
      <c r="M34" s="64"/>
      <c r="N34" s="14"/>
      <c r="O34" s="54"/>
      <c r="P34" s="16"/>
    </row>
    <row r="35" spans="1:16" s="10" customFormat="1" x14ac:dyDescent="0.25">
      <c r="A35" s="60">
        <v>2</v>
      </c>
      <c r="B35" s="34" t="s">
        <v>124</v>
      </c>
      <c r="C35" s="54" t="s">
        <v>119</v>
      </c>
      <c r="D35" s="54" t="s">
        <v>119</v>
      </c>
      <c r="E35" s="54" t="s">
        <v>119</v>
      </c>
      <c r="F35" s="54" t="s">
        <v>119</v>
      </c>
      <c r="G35" s="54" t="s">
        <v>119</v>
      </c>
      <c r="H35" s="54" t="s">
        <v>119</v>
      </c>
      <c r="I35" s="54" t="s">
        <v>119</v>
      </c>
      <c r="J35" s="54" t="s">
        <v>119</v>
      </c>
      <c r="K35" s="54" t="s">
        <v>119</v>
      </c>
      <c r="L35" s="54" t="s">
        <v>119</v>
      </c>
      <c r="M35" s="54" t="s">
        <v>119</v>
      </c>
      <c r="N35" s="54" t="s">
        <v>119</v>
      </c>
      <c r="O35" s="54" t="s">
        <v>119</v>
      </c>
      <c r="P35" s="54" t="s">
        <v>119</v>
      </c>
    </row>
    <row r="36" spans="1:16" s="10" customFormat="1" ht="31.5" x14ac:dyDescent="0.25">
      <c r="A36" s="60" t="s">
        <v>92</v>
      </c>
      <c r="B36" s="13" t="s">
        <v>86</v>
      </c>
      <c r="C36" s="54"/>
      <c r="D36" s="32" t="s">
        <v>130</v>
      </c>
      <c r="E36" s="54"/>
      <c r="F36" s="64" t="s">
        <v>3</v>
      </c>
      <c r="G36" s="14" t="s">
        <v>45</v>
      </c>
      <c r="H36" s="54"/>
      <c r="I36" s="16"/>
      <c r="J36" s="127"/>
      <c r="K36" s="32" t="s">
        <v>130</v>
      </c>
      <c r="L36" s="127"/>
      <c r="M36" s="64" t="s">
        <v>3</v>
      </c>
      <c r="N36" s="14" t="s">
        <v>45</v>
      </c>
      <c r="O36" s="127"/>
      <c r="P36" s="16"/>
    </row>
    <row r="37" spans="1:16" s="10" customFormat="1" ht="31.5" x14ac:dyDescent="0.25">
      <c r="A37" s="60" t="s">
        <v>93</v>
      </c>
      <c r="B37" s="13" t="s">
        <v>87</v>
      </c>
      <c r="C37" s="54"/>
      <c r="D37" s="32" t="s">
        <v>130</v>
      </c>
      <c r="E37" s="54"/>
      <c r="F37" s="64" t="s">
        <v>3</v>
      </c>
      <c r="G37" s="14" t="s">
        <v>45</v>
      </c>
      <c r="H37" s="54"/>
      <c r="I37" s="16"/>
      <c r="J37" s="54"/>
      <c r="K37" s="32" t="s">
        <v>130</v>
      </c>
      <c r="L37" s="54"/>
      <c r="M37" s="64" t="s">
        <v>3</v>
      </c>
      <c r="N37" s="14" t="s">
        <v>45</v>
      </c>
      <c r="O37" s="54"/>
      <c r="P37" s="16"/>
    </row>
    <row r="38" spans="1:16" s="10" customFormat="1" x14ac:dyDescent="0.25">
      <c r="A38" s="60" t="s">
        <v>1</v>
      </c>
      <c r="B38" s="13" t="s">
        <v>1</v>
      </c>
      <c r="C38" s="54"/>
      <c r="D38" s="32"/>
      <c r="E38" s="54"/>
      <c r="F38" s="64"/>
      <c r="G38" s="14"/>
      <c r="H38" s="54"/>
      <c r="I38" s="16"/>
      <c r="J38" s="54"/>
      <c r="K38" s="32"/>
      <c r="L38" s="54"/>
      <c r="M38" s="64"/>
      <c r="N38" s="14"/>
      <c r="O38" s="54"/>
      <c r="P38" s="16"/>
    </row>
    <row r="39" spans="1:16" s="10" customFormat="1" ht="27" customHeight="1" x14ac:dyDescent="0.25">
      <c r="A39" s="60">
        <v>3</v>
      </c>
      <c r="B39" s="35" t="s">
        <v>23</v>
      </c>
      <c r="C39" s="54" t="s">
        <v>119</v>
      </c>
      <c r="D39" s="54" t="s">
        <v>119</v>
      </c>
      <c r="E39" s="54" t="s">
        <v>119</v>
      </c>
      <c r="F39" s="54" t="s">
        <v>119</v>
      </c>
      <c r="G39" s="54" t="s">
        <v>119</v>
      </c>
      <c r="H39" s="54" t="s">
        <v>119</v>
      </c>
      <c r="I39" s="54" t="s">
        <v>119</v>
      </c>
      <c r="J39" s="54" t="s">
        <v>119</v>
      </c>
      <c r="K39" s="54" t="s">
        <v>119</v>
      </c>
      <c r="L39" s="54" t="s">
        <v>119</v>
      </c>
      <c r="M39" s="54" t="s">
        <v>119</v>
      </c>
      <c r="N39" s="54" t="s">
        <v>119</v>
      </c>
      <c r="O39" s="54" t="s">
        <v>119</v>
      </c>
      <c r="P39" s="54" t="s">
        <v>119</v>
      </c>
    </row>
    <row r="40" spans="1:16" s="10" customFormat="1" ht="63" x14ac:dyDescent="0.25">
      <c r="A40" s="60" t="s">
        <v>94</v>
      </c>
      <c r="B40" s="13" t="s">
        <v>86</v>
      </c>
      <c r="C40" s="54"/>
      <c r="D40" s="32" t="s">
        <v>131</v>
      </c>
      <c r="E40" s="54"/>
      <c r="F40" s="33" t="s">
        <v>24</v>
      </c>
      <c r="G40" s="14" t="s">
        <v>47</v>
      </c>
      <c r="H40" s="54"/>
      <c r="I40" s="16"/>
      <c r="J40" s="54"/>
      <c r="K40" s="32" t="s">
        <v>131</v>
      </c>
      <c r="L40" s="54"/>
      <c r="M40" s="33" t="s">
        <v>24</v>
      </c>
      <c r="N40" s="14" t="s">
        <v>47</v>
      </c>
      <c r="O40" s="54"/>
      <c r="P40" s="16"/>
    </row>
    <row r="41" spans="1:16" s="10" customFormat="1" ht="63" x14ac:dyDescent="0.25">
      <c r="A41" s="60" t="s">
        <v>95</v>
      </c>
      <c r="B41" s="13" t="s">
        <v>87</v>
      </c>
      <c r="C41" s="54"/>
      <c r="D41" s="32" t="s">
        <v>131</v>
      </c>
      <c r="E41" s="54"/>
      <c r="F41" s="33" t="s">
        <v>24</v>
      </c>
      <c r="G41" s="14" t="s">
        <v>47</v>
      </c>
      <c r="H41" s="54"/>
      <c r="I41" s="16"/>
      <c r="J41" s="54"/>
      <c r="K41" s="32" t="s">
        <v>131</v>
      </c>
      <c r="L41" s="54"/>
      <c r="M41" s="33" t="s">
        <v>24</v>
      </c>
      <c r="N41" s="14" t="s">
        <v>47</v>
      </c>
      <c r="O41" s="54"/>
      <c r="P41" s="16"/>
    </row>
    <row r="42" spans="1:16" s="10" customFormat="1" x14ac:dyDescent="0.25">
      <c r="A42" s="60" t="s">
        <v>1</v>
      </c>
      <c r="B42" s="13" t="s">
        <v>1</v>
      </c>
      <c r="C42" s="54"/>
      <c r="D42" s="32"/>
      <c r="E42" s="54"/>
      <c r="F42" s="33"/>
      <c r="G42" s="14"/>
      <c r="H42" s="54"/>
      <c r="I42" s="16"/>
      <c r="J42" s="54"/>
      <c r="K42" s="32"/>
      <c r="L42" s="54"/>
      <c r="M42" s="33"/>
      <c r="N42" s="14"/>
      <c r="O42" s="54"/>
      <c r="P42" s="16"/>
    </row>
    <row r="43" spans="1:16" s="10" customFormat="1" x14ac:dyDescent="0.25">
      <c r="A43" s="60">
        <v>4</v>
      </c>
      <c r="B43" s="13" t="s">
        <v>6</v>
      </c>
      <c r="C43" s="239" t="s">
        <v>119</v>
      </c>
      <c r="D43" s="239" t="s">
        <v>119</v>
      </c>
      <c r="E43" s="239" t="s">
        <v>119</v>
      </c>
      <c r="F43" s="239" t="s">
        <v>119</v>
      </c>
      <c r="G43" s="239" t="s">
        <v>119</v>
      </c>
      <c r="H43" s="239" t="s">
        <v>119</v>
      </c>
      <c r="I43" s="239" t="s">
        <v>119</v>
      </c>
      <c r="J43" s="239" t="s">
        <v>119</v>
      </c>
      <c r="K43" s="239" t="s">
        <v>119</v>
      </c>
      <c r="L43" s="239" t="s">
        <v>119</v>
      </c>
      <c r="M43" s="239" t="s">
        <v>119</v>
      </c>
      <c r="N43" s="239" t="s">
        <v>119</v>
      </c>
      <c r="O43" s="239" t="s">
        <v>119</v>
      </c>
      <c r="P43" s="239" t="s">
        <v>119</v>
      </c>
    </row>
    <row r="44" spans="1:16" s="10" customFormat="1" ht="31.5" x14ac:dyDescent="0.25">
      <c r="A44" s="60" t="s">
        <v>118</v>
      </c>
      <c r="B44" s="13" t="s">
        <v>86</v>
      </c>
      <c r="C44" s="54"/>
      <c r="D44" s="32"/>
      <c r="E44" s="54"/>
      <c r="F44" s="64" t="s">
        <v>3</v>
      </c>
      <c r="G44" s="14" t="s">
        <v>48</v>
      </c>
      <c r="H44" s="54"/>
      <c r="I44" s="16"/>
      <c r="J44" s="127"/>
      <c r="K44" s="32"/>
      <c r="L44" s="127"/>
      <c r="M44" s="64" t="s">
        <v>3</v>
      </c>
      <c r="N44" s="14" t="s">
        <v>48</v>
      </c>
      <c r="O44" s="127"/>
      <c r="P44" s="16"/>
    </row>
    <row r="45" spans="1:16" s="10" customFormat="1" ht="31.5" x14ac:dyDescent="0.25">
      <c r="A45" s="60" t="s">
        <v>142</v>
      </c>
      <c r="B45" s="13" t="s">
        <v>87</v>
      </c>
      <c r="C45" s="54"/>
      <c r="D45" s="32"/>
      <c r="E45" s="54"/>
      <c r="F45" s="64" t="s">
        <v>3</v>
      </c>
      <c r="G45" s="14" t="s">
        <v>48</v>
      </c>
      <c r="H45" s="54"/>
      <c r="I45" s="16"/>
      <c r="J45" s="54"/>
      <c r="K45" s="32"/>
      <c r="L45" s="54"/>
      <c r="M45" s="64" t="s">
        <v>3</v>
      </c>
      <c r="N45" s="14" t="s">
        <v>48</v>
      </c>
      <c r="O45" s="54"/>
      <c r="P45" s="16"/>
    </row>
    <row r="46" spans="1:16" s="10" customFormat="1" ht="15" customHeight="1" x14ac:dyDescent="0.25">
      <c r="A46" s="60" t="s">
        <v>1</v>
      </c>
      <c r="B46" s="13" t="s">
        <v>1</v>
      </c>
      <c r="C46" s="54"/>
      <c r="D46" s="32"/>
      <c r="E46" s="54"/>
      <c r="F46" s="64"/>
      <c r="G46" s="14"/>
      <c r="H46" s="54"/>
      <c r="I46" s="16"/>
      <c r="J46" s="54"/>
      <c r="K46" s="32"/>
      <c r="L46" s="54"/>
      <c r="M46" s="64"/>
      <c r="N46" s="14"/>
      <c r="O46" s="54"/>
      <c r="P46" s="16"/>
    </row>
    <row r="47" spans="1:16" ht="50.25" customHeight="1" x14ac:dyDescent="0.25">
      <c r="A47" s="60"/>
      <c r="B47" s="48" t="s">
        <v>57</v>
      </c>
      <c r="C47" s="239" t="s">
        <v>119</v>
      </c>
      <c r="D47" s="239" t="s">
        <v>119</v>
      </c>
      <c r="E47" s="239" t="s">
        <v>119</v>
      </c>
      <c r="F47" s="239" t="s">
        <v>119</v>
      </c>
      <c r="G47" s="239" t="s">
        <v>119</v>
      </c>
      <c r="H47" s="239" t="s">
        <v>119</v>
      </c>
      <c r="I47" s="239" t="s">
        <v>119</v>
      </c>
      <c r="J47" s="239" t="s">
        <v>119</v>
      </c>
      <c r="K47" s="239" t="s">
        <v>119</v>
      </c>
      <c r="L47" s="239" t="s">
        <v>119</v>
      </c>
      <c r="M47" s="239" t="s">
        <v>119</v>
      </c>
      <c r="N47" s="239" t="s">
        <v>119</v>
      </c>
      <c r="O47" s="239" t="s">
        <v>119</v>
      </c>
      <c r="P47" s="239" t="s">
        <v>119</v>
      </c>
    </row>
    <row r="48" spans="1:16" x14ac:dyDescent="0.25">
      <c r="A48" s="71"/>
      <c r="B48" s="71"/>
      <c r="C48" s="71"/>
      <c r="D48" s="71"/>
      <c r="E48" s="71"/>
      <c r="F48" s="71"/>
      <c r="G48" s="71"/>
    </row>
    <row r="49" spans="1:16" s="5" customFormat="1" x14ac:dyDescent="0.25">
      <c r="A49" s="56"/>
      <c r="B49" s="65"/>
      <c r="D49" s="2"/>
      <c r="G49" s="49"/>
      <c r="H49" s="49"/>
      <c r="I49" s="3"/>
      <c r="J49" s="4"/>
      <c r="K49" s="4"/>
      <c r="L49" s="4"/>
      <c r="M49" s="4"/>
      <c r="N49" s="4"/>
      <c r="O49" s="4"/>
      <c r="P49" s="4"/>
    </row>
    <row r="53" spans="1:16" s="5" customFormat="1" x14ac:dyDescent="0.25">
      <c r="A53" s="56"/>
      <c r="B53" s="65"/>
      <c r="D53" s="2"/>
      <c r="G53" s="49"/>
      <c r="H53" s="49"/>
      <c r="I53" s="3"/>
      <c r="J53" s="4"/>
      <c r="K53" s="4"/>
      <c r="L53" s="4"/>
      <c r="M53" s="4"/>
      <c r="N53" s="4"/>
      <c r="O53" s="4"/>
      <c r="P53" s="4"/>
    </row>
  </sheetData>
  <mergeCells count="22">
    <mergeCell ref="C26:F26"/>
    <mergeCell ref="G26:I26"/>
    <mergeCell ref="J26:M26"/>
    <mergeCell ref="N26:P26"/>
    <mergeCell ref="A12:P12"/>
    <mergeCell ref="A23:P23"/>
    <mergeCell ref="A24:A27"/>
    <mergeCell ref="B24:B27"/>
    <mergeCell ref="C24:I24"/>
    <mergeCell ref="E16:J16"/>
    <mergeCell ref="C18:D18"/>
    <mergeCell ref="J24:P24"/>
    <mergeCell ref="C25:I25"/>
    <mergeCell ref="J25:P25"/>
    <mergeCell ref="C19:D19"/>
    <mergeCell ref="C13:P13"/>
    <mergeCell ref="H11:K11"/>
    <mergeCell ref="O4:P4"/>
    <mergeCell ref="N5:P5"/>
    <mergeCell ref="A8:P8"/>
    <mergeCell ref="A9:P9"/>
    <mergeCell ref="H10:K10"/>
  </mergeCells>
  <pageMargins left="0.47244094488188981" right="0.55118110236220474" top="0.82677165354330717" bottom="0.55118110236220474" header="0.31496062992125984" footer="0.19685039370078741"/>
  <pageSetup paperSize="8" scale="51"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61"/>
  <sheetViews>
    <sheetView tabSelected="1" view="pageBreakPreview" zoomScale="70" zoomScaleNormal="70" zoomScaleSheetLayoutView="70" workbookViewId="0">
      <selection activeCell="Q20" sqref="Q20"/>
    </sheetView>
  </sheetViews>
  <sheetFormatPr defaultColWidth="9" defaultRowHeight="15.75" x14ac:dyDescent="0.25"/>
  <cols>
    <col min="1" max="1" width="11" style="72" customWidth="1"/>
    <col min="2" max="2" width="26.375" style="73" customWidth="1"/>
    <col min="3" max="3" width="14" style="74" customWidth="1"/>
    <col min="4" max="4" width="23.5" style="73" customWidth="1"/>
    <col min="5" max="5" width="13.625" style="87" customWidth="1"/>
    <col min="6" max="6" width="10.875" style="87" customWidth="1"/>
    <col min="7" max="7" width="13.875" style="88" customWidth="1"/>
    <col min="8" max="8" width="16.75" style="75" customWidth="1"/>
    <col min="9" max="9" width="15.125" style="76" customWidth="1"/>
    <col min="10" max="10" width="8.875" style="77" customWidth="1"/>
    <col min="11" max="16" width="9" style="77" customWidth="1"/>
    <col min="17" max="16384" width="9" style="77"/>
  </cols>
  <sheetData>
    <row r="1" spans="1:33" ht="18.75" x14ac:dyDescent="0.25">
      <c r="E1" s="74"/>
      <c r="F1" s="74"/>
      <c r="G1" s="75"/>
      <c r="P1" s="38" t="s">
        <v>158</v>
      </c>
    </row>
    <row r="2" spans="1:33" ht="18.75" x14ac:dyDescent="0.3">
      <c r="E2" s="74"/>
      <c r="F2" s="74"/>
      <c r="G2" s="75"/>
      <c r="P2" s="39" t="s">
        <v>51</v>
      </c>
    </row>
    <row r="3" spans="1:33" ht="18.75" x14ac:dyDescent="0.3">
      <c r="E3" s="74"/>
      <c r="F3" s="74"/>
      <c r="G3" s="75"/>
      <c r="P3" s="39" t="s">
        <v>159</v>
      </c>
    </row>
    <row r="4" spans="1:33" ht="45" customHeight="1" x14ac:dyDescent="0.25">
      <c r="A4" s="267" t="s">
        <v>52</v>
      </c>
      <c r="B4" s="267"/>
      <c r="C4" s="267"/>
      <c r="D4" s="267"/>
      <c r="E4" s="267"/>
      <c r="F4" s="267"/>
      <c r="G4" s="267"/>
      <c r="H4" s="267"/>
      <c r="I4" s="267"/>
      <c r="J4" s="267"/>
      <c r="K4" s="267"/>
      <c r="L4" s="267"/>
      <c r="M4" s="267"/>
      <c r="N4" s="267"/>
      <c r="O4" s="267"/>
      <c r="P4" s="267"/>
      <c r="Q4" s="78"/>
      <c r="R4" s="78"/>
      <c r="S4" s="268" t="s">
        <v>160</v>
      </c>
      <c r="T4" s="268"/>
      <c r="U4" s="79"/>
      <c r="V4" s="79"/>
      <c r="W4" s="79"/>
      <c r="X4" s="79"/>
      <c r="Y4" s="79"/>
      <c r="Z4" s="79"/>
      <c r="AA4" s="79"/>
      <c r="AB4" s="79"/>
      <c r="AC4" s="79"/>
      <c r="AD4" s="79"/>
      <c r="AE4" s="79"/>
      <c r="AF4" s="79"/>
      <c r="AG4" s="79"/>
    </row>
    <row r="5" spans="1:33" ht="18.75" customHeight="1" x14ac:dyDescent="0.3">
      <c r="A5" s="269"/>
      <c r="B5" s="269"/>
      <c r="C5" s="269"/>
      <c r="D5" s="269"/>
      <c r="E5" s="269"/>
      <c r="F5" s="269"/>
      <c r="G5" s="269"/>
      <c r="H5" s="269"/>
      <c r="I5" s="269"/>
      <c r="J5" s="269"/>
      <c r="K5" s="269"/>
      <c r="L5" s="269"/>
      <c r="M5" s="269"/>
      <c r="N5" s="269"/>
      <c r="O5" s="269"/>
      <c r="P5" s="269"/>
      <c r="Q5" s="270" t="s">
        <v>164</v>
      </c>
      <c r="R5" s="270"/>
      <c r="S5" s="270"/>
      <c r="T5" s="270"/>
      <c r="U5" s="270"/>
      <c r="V5" s="80"/>
      <c r="W5" s="80"/>
      <c r="X5" s="80"/>
      <c r="Y5" s="80"/>
      <c r="Z5" s="80"/>
      <c r="AA5" s="80"/>
      <c r="AB5" s="80"/>
      <c r="AC5" s="80"/>
      <c r="AD5" s="80"/>
      <c r="AE5" s="80"/>
      <c r="AF5" s="80"/>
      <c r="AG5" s="80"/>
    </row>
    <row r="6" spans="1:33" ht="18.75" x14ac:dyDescent="0.25">
      <c r="A6" s="67"/>
      <c r="B6" s="67"/>
      <c r="C6" s="67"/>
      <c r="D6" s="67"/>
      <c r="E6" s="67"/>
      <c r="F6" s="139" t="s">
        <v>153</v>
      </c>
      <c r="G6" s="255" t="s">
        <v>296</v>
      </c>
      <c r="H6" s="255"/>
      <c r="I6" s="255"/>
      <c r="J6" s="255"/>
      <c r="K6" s="67"/>
      <c r="L6" s="67"/>
      <c r="M6" s="67"/>
      <c r="N6" s="67"/>
      <c r="O6" s="67"/>
      <c r="P6" s="67"/>
      <c r="Q6" s="270"/>
      <c r="R6" s="270"/>
      <c r="S6" s="270"/>
      <c r="T6" s="270"/>
      <c r="U6" s="270"/>
      <c r="V6" s="42"/>
      <c r="W6" s="42"/>
      <c r="X6" s="42"/>
      <c r="Y6" s="42"/>
      <c r="Z6" s="42"/>
      <c r="AA6" s="42"/>
      <c r="AB6" s="42"/>
      <c r="AC6" s="42"/>
      <c r="AD6" s="42"/>
      <c r="AE6" s="42"/>
      <c r="AF6" s="42"/>
      <c r="AG6" s="42"/>
    </row>
    <row r="7" spans="1:33" x14ac:dyDescent="0.25">
      <c r="A7" s="140"/>
      <c r="B7" s="140"/>
      <c r="C7" s="140"/>
      <c r="D7" s="140"/>
      <c r="E7" s="140"/>
      <c r="F7" s="140"/>
      <c r="G7" s="257" t="s">
        <v>291</v>
      </c>
      <c r="H7" s="257"/>
      <c r="I7" s="257"/>
      <c r="J7" s="257"/>
      <c r="K7" s="140"/>
      <c r="L7" s="140"/>
      <c r="M7" s="140"/>
      <c r="N7" s="140"/>
      <c r="O7" s="140"/>
      <c r="P7" s="140"/>
      <c r="Q7" s="270"/>
      <c r="R7" s="270"/>
      <c r="S7" s="270"/>
      <c r="T7" s="270"/>
      <c r="U7" s="270"/>
      <c r="V7" s="43"/>
      <c r="W7" s="43"/>
      <c r="X7" s="43"/>
      <c r="Y7" s="43"/>
      <c r="Z7" s="43"/>
      <c r="AA7" s="43"/>
      <c r="AB7" s="43"/>
      <c r="AC7" s="43"/>
      <c r="AD7" s="43"/>
      <c r="AE7" s="43"/>
      <c r="AF7" s="43"/>
      <c r="AG7" s="43"/>
    </row>
    <row r="8" spans="1:33" ht="18.75" x14ac:dyDescent="0.3">
      <c r="A8" s="254" t="s">
        <v>310</v>
      </c>
      <c r="B8" s="254"/>
      <c r="C8" s="254"/>
      <c r="D8" s="254"/>
      <c r="E8" s="254"/>
      <c r="F8" s="254"/>
      <c r="G8" s="254"/>
      <c r="H8" s="254"/>
      <c r="I8" s="254"/>
      <c r="J8" s="254"/>
      <c r="K8" s="254"/>
      <c r="L8" s="254"/>
      <c r="M8" s="254"/>
      <c r="N8" s="254"/>
      <c r="O8" s="254"/>
      <c r="P8" s="254"/>
      <c r="Q8" s="81"/>
      <c r="R8" s="81"/>
      <c r="S8" s="81"/>
      <c r="T8" s="82"/>
      <c r="U8" s="82"/>
      <c r="V8" s="82"/>
      <c r="W8" s="82"/>
      <c r="X8" s="82"/>
      <c r="Y8" s="82"/>
      <c r="Z8" s="82"/>
      <c r="AA8" s="82"/>
      <c r="AB8" s="82"/>
      <c r="AC8" s="82"/>
      <c r="AD8" s="82"/>
      <c r="AE8" s="82"/>
      <c r="AF8" s="82"/>
      <c r="AG8" s="82"/>
    </row>
    <row r="9" spans="1:33" ht="18.75" x14ac:dyDescent="0.3">
      <c r="A9" s="83" t="s">
        <v>148</v>
      </c>
      <c r="B9" s="83"/>
      <c r="C9" s="259" t="s">
        <v>293</v>
      </c>
      <c r="D9" s="259"/>
      <c r="E9" s="259"/>
      <c r="F9" s="259"/>
      <c r="G9" s="259"/>
      <c r="H9" s="259"/>
      <c r="I9" s="259"/>
      <c r="J9" s="259"/>
      <c r="K9" s="259"/>
      <c r="L9" s="259"/>
      <c r="M9" s="259"/>
      <c r="N9" s="259"/>
      <c r="O9" s="259"/>
      <c r="P9" s="259"/>
      <c r="Q9" s="81" t="s">
        <v>302</v>
      </c>
      <c r="R9" s="81"/>
      <c r="S9" s="81"/>
      <c r="T9" s="82"/>
      <c r="U9" s="82"/>
      <c r="V9" s="82"/>
      <c r="W9" s="82"/>
      <c r="X9" s="82"/>
      <c r="Y9" s="82"/>
      <c r="Z9" s="82"/>
      <c r="AA9" s="82"/>
      <c r="AB9" s="82"/>
      <c r="AC9" s="82"/>
      <c r="AD9" s="82"/>
      <c r="AE9" s="82"/>
      <c r="AF9" s="82"/>
      <c r="AG9" s="82"/>
    </row>
    <row r="10" spans="1:33" ht="18.75" x14ac:dyDescent="0.25">
      <c r="A10" s="83" t="s">
        <v>149</v>
      </c>
      <c r="B10" s="83"/>
      <c r="C10" s="142" t="s">
        <v>297</v>
      </c>
      <c r="D10" s="142"/>
      <c r="E10" s="141"/>
      <c r="F10" s="141"/>
      <c r="G10" s="141"/>
      <c r="H10" s="141"/>
      <c r="I10" s="141"/>
      <c r="J10" s="141"/>
      <c r="K10" s="141"/>
      <c r="L10" s="141"/>
      <c r="M10" s="141"/>
      <c r="N10" s="141"/>
      <c r="O10" s="141"/>
      <c r="P10" s="141"/>
      <c r="Q10" s="79"/>
      <c r="R10" s="79"/>
      <c r="S10" s="79"/>
      <c r="T10" s="79"/>
      <c r="U10" s="79"/>
      <c r="V10" s="79"/>
      <c r="W10" s="79"/>
      <c r="X10" s="79"/>
      <c r="Y10" s="79"/>
      <c r="Z10" s="79"/>
      <c r="AA10" s="79"/>
      <c r="AB10" s="79"/>
      <c r="AC10" s="79"/>
      <c r="AD10" s="79"/>
      <c r="AE10" s="79"/>
      <c r="AF10" s="79"/>
      <c r="AG10" s="79"/>
    </row>
    <row r="11" spans="1:33" ht="18.75" x14ac:dyDescent="0.3">
      <c r="A11" s="84" t="s">
        <v>162</v>
      </c>
      <c r="B11" s="84"/>
      <c r="C11" s="84"/>
      <c r="D11" s="84"/>
      <c r="E11" s="65" t="s">
        <v>309</v>
      </c>
      <c r="F11" s="143"/>
      <c r="G11" s="143"/>
      <c r="H11" s="143"/>
      <c r="I11" s="143"/>
      <c r="J11" s="143"/>
      <c r="K11" s="144"/>
      <c r="L11" s="144"/>
      <c r="M11" s="144"/>
      <c r="N11" s="144"/>
      <c r="O11" s="144"/>
      <c r="P11" s="144"/>
      <c r="Q11" s="81"/>
      <c r="R11" s="81"/>
      <c r="S11" s="81"/>
      <c r="T11" s="82"/>
      <c r="U11" s="82"/>
      <c r="V11" s="82"/>
      <c r="W11" s="82"/>
      <c r="X11" s="82"/>
      <c r="Y11" s="82"/>
      <c r="Z11" s="82"/>
      <c r="AA11" s="82"/>
      <c r="AB11" s="82"/>
      <c r="AC11" s="82"/>
      <c r="AD11" s="82"/>
      <c r="AE11" s="82"/>
      <c r="AF11" s="82"/>
      <c r="AG11" s="82"/>
    </row>
    <row r="12" spans="1:33" s="86" customFormat="1" ht="22.5" customHeight="1" x14ac:dyDescent="0.3">
      <c r="A12" s="126"/>
      <c r="B12" s="126"/>
      <c r="C12" s="126"/>
      <c r="D12" s="126"/>
      <c r="E12" s="256" t="s">
        <v>253</v>
      </c>
      <c r="F12" s="256"/>
      <c r="G12" s="256"/>
      <c r="H12" s="256"/>
      <c r="I12" s="256"/>
      <c r="J12" s="256"/>
      <c r="K12" s="126"/>
      <c r="L12" s="126"/>
      <c r="M12" s="126"/>
      <c r="N12" s="126"/>
      <c r="O12" s="126"/>
      <c r="P12" s="126"/>
      <c r="Q12" s="84"/>
      <c r="R12" s="84"/>
      <c r="S12" s="84"/>
      <c r="T12" s="85"/>
      <c r="U12" s="85"/>
      <c r="V12" s="85"/>
      <c r="W12" s="85"/>
      <c r="X12" s="85"/>
      <c r="Y12" s="85"/>
      <c r="Z12" s="85"/>
      <c r="AA12" s="85"/>
      <c r="AB12" s="85"/>
      <c r="AC12" s="85"/>
      <c r="AD12" s="85"/>
      <c r="AE12" s="85"/>
      <c r="AF12" s="85"/>
      <c r="AG12" s="85"/>
    </row>
    <row r="13" spans="1:33" s="86" customFormat="1" ht="18.75" x14ac:dyDescent="0.3">
      <c r="A13" s="83" t="s">
        <v>161</v>
      </c>
      <c r="B13" s="83"/>
      <c r="C13" s="83"/>
      <c r="D13" s="83"/>
      <c r="E13" s="83"/>
      <c r="F13" s="259" t="s">
        <v>152</v>
      </c>
      <c r="G13" s="259"/>
      <c r="H13" s="83"/>
      <c r="I13" s="83"/>
      <c r="J13" s="83"/>
      <c r="K13" s="83"/>
      <c r="L13" s="83"/>
      <c r="M13" s="83"/>
      <c r="N13" s="83"/>
      <c r="O13" s="83"/>
      <c r="P13" s="83"/>
      <c r="Q13" s="84"/>
      <c r="R13" s="84"/>
      <c r="S13" s="84"/>
      <c r="T13" s="85"/>
      <c r="U13" s="85"/>
      <c r="V13" s="85"/>
      <c r="W13" s="85"/>
      <c r="X13" s="85"/>
      <c r="Y13" s="85"/>
      <c r="Z13" s="85"/>
      <c r="AA13" s="85"/>
      <c r="AB13" s="85"/>
      <c r="AC13" s="85"/>
      <c r="AD13" s="85"/>
      <c r="AE13" s="85"/>
      <c r="AF13" s="85"/>
      <c r="AG13" s="85"/>
    </row>
    <row r="14" spans="1:33" s="86" customFormat="1" ht="18.75" x14ac:dyDescent="0.3">
      <c r="A14" s="83" t="s">
        <v>289</v>
      </c>
      <c r="B14" s="83"/>
      <c r="C14" s="259" t="str">
        <f>УНЦ!B10</f>
        <v>Реконструкция</v>
      </c>
      <c r="D14" s="259"/>
      <c r="E14" s="83"/>
      <c r="F14" s="83"/>
      <c r="G14" s="83"/>
      <c r="H14" s="83"/>
      <c r="I14" s="83"/>
      <c r="J14" s="83"/>
      <c r="K14" s="83"/>
      <c r="L14" s="83"/>
      <c r="M14" s="83"/>
      <c r="N14" s="83"/>
      <c r="O14" s="83"/>
      <c r="P14" s="83"/>
      <c r="Q14" s="84"/>
      <c r="R14" s="84"/>
      <c r="S14" s="84"/>
      <c r="T14" s="85"/>
      <c r="U14" s="85"/>
      <c r="V14" s="85"/>
      <c r="W14" s="85"/>
      <c r="X14" s="85"/>
      <c r="Y14" s="85"/>
      <c r="Z14" s="85"/>
      <c r="AA14" s="85"/>
      <c r="AB14" s="85"/>
      <c r="AC14" s="85"/>
      <c r="AD14" s="85"/>
      <c r="AE14" s="85"/>
      <c r="AF14" s="85"/>
      <c r="AG14" s="85"/>
    </row>
    <row r="15" spans="1:33" s="86" customFormat="1" ht="18.75" customHeight="1" x14ac:dyDescent="0.3">
      <c r="A15" s="126"/>
      <c r="B15" s="126"/>
      <c r="C15" s="286" t="s">
        <v>254</v>
      </c>
      <c r="D15" s="286"/>
      <c r="E15" s="126"/>
      <c r="F15" s="126"/>
      <c r="G15" s="126"/>
      <c r="H15" s="126"/>
      <c r="I15" s="126"/>
      <c r="J15" s="126"/>
      <c r="K15" s="126"/>
      <c r="L15" s="126"/>
      <c r="M15" s="126"/>
      <c r="N15" s="126"/>
      <c r="O15" s="126"/>
      <c r="P15" s="126"/>
      <c r="Q15" s="84"/>
      <c r="R15" s="84"/>
      <c r="S15" s="84"/>
      <c r="T15" s="85"/>
      <c r="U15" s="85"/>
      <c r="V15" s="85"/>
      <c r="W15" s="85"/>
      <c r="X15" s="85"/>
      <c r="Y15" s="85"/>
      <c r="Z15" s="85"/>
      <c r="AA15" s="85"/>
      <c r="AB15" s="85"/>
      <c r="AC15" s="85"/>
      <c r="AD15" s="85"/>
      <c r="AE15" s="85"/>
      <c r="AF15" s="85"/>
      <c r="AG15" s="85"/>
    </row>
    <row r="17" spans="1:25" ht="42" customHeight="1" x14ac:dyDescent="0.25">
      <c r="A17" s="273" t="s">
        <v>62</v>
      </c>
      <c r="B17" s="273"/>
      <c r="C17" s="273"/>
      <c r="D17" s="273"/>
      <c r="E17" s="273"/>
      <c r="F17" s="273"/>
      <c r="G17" s="273"/>
      <c r="J17" s="89"/>
      <c r="K17" s="89"/>
    </row>
    <row r="18" spans="1:25" ht="36" customHeight="1" x14ac:dyDescent="0.25">
      <c r="A18" s="90" t="s">
        <v>0</v>
      </c>
      <c r="B18" s="91" t="s">
        <v>61</v>
      </c>
      <c r="C18" s="274" t="s">
        <v>49</v>
      </c>
      <c r="D18" s="274"/>
      <c r="E18" s="275" t="s">
        <v>50</v>
      </c>
      <c r="F18" s="275"/>
      <c r="G18" s="275"/>
      <c r="I18" s="92"/>
      <c r="J18" s="92"/>
      <c r="K18" s="93"/>
      <c r="L18" s="94"/>
      <c r="M18" s="95"/>
      <c r="N18" s="94"/>
      <c r="O18" s="89"/>
      <c r="P18" s="94"/>
      <c r="Q18" s="96"/>
    </row>
    <row r="19" spans="1:25" ht="15" customHeight="1" x14ac:dyDescent="0.25">
      <c r="A19" s="97">
        <v>1</v>
      </c>
      <c r="B19" s="98">
        <v>2</v>
      </c>
      <c r="C19" s="276">
        <v>3</v>
      </c>
      <c r="D19" s="277"/>
      <c r="E19" s="278">
        <v>4</v>
      </c>
      <c r="F19" s="279"/>
      <c r="G19" s="280"/>
      <c r="I19" s="99"/>
      <c r="J19" s="100"/>
      <c r="K19" s="99"/>
      <c r="L19" s="100"/>
      <c r="M19" s="99"/>
      <c r="N19" s="100"/>
      <c r="O19" s="99"/>
      <c r="P19" s="100"/>
      <c r="Q19" s="99"/>
    </row>
    <row r="20" spans="1:25" ht="90.75" customHeight="1" x14ac:dyDescent="0.25">
      <c r="A20" s="101">
        <v>1</v>
      </c>
      <c r="B20" s="102" t="s">
        <v>63</v>
      </c>
      <c r="C20" s="271">
        <v>1660</v>
      </c>
      <c r="D20" s="272"/>
      <c r="E20" s="134"/>
      <c r="F20" s="135">
        <f>т2!P67</f>
        <v>1660</v>
      </c>
      <c r="G20" s="136"/>
      <c r="I20" s="99"/>
      <c r="J20" s="100"/>
      <c r="K20" s="89"/>
      <c r="L20" s="89"/>
      <c r="M20" s="96"/>
      <c r="N20" s="96"/>
      <c r="O20" s="96"/>
      <c r="P20" s="96"/>
      <c r="Q20" s="96"/>
    </row>
    <row r="21" spans="1:25" x14ac:dyDescent="0.25">
      <c r="A21" s="101">
        <v>2</v>
      </c>
      <c r="B21" s="103" t="s">
        <v>7</v>
      </c>
      <c r="C21" s="271">
        <v>298.8</v>
      </c>
      <c r="D21" s="272"/>
      <c r="E21" s="131"/>
      <c r="F21" s="132">
        <f>F20*0.18</f>
        <v>298.8</v>
      </c>
      <c r="G21" s="133"/>
      <c r="I21" s="99"/>
      <c r="J21" s="104">
        <v>2015</v>
      </c>
      <c r="K21" s="105">
        <v>2016</v>
      </c>
      <c r="L21" s="105">
        <v>2017</v>
      </c>
      <c r="M21" s="106">
        <v>2018</v>
      </c>
      <c r="N21" s="106">
        <v>2019</v>
      </c>
      <c r="O21" s="106">
        <v>2020</v>
      </c>
      <c r="P21" s="104">
        <v>2021</v>
      </c>
      <c r="Q21" s="105">
        <v>2022</v>
      </c>
      <c r="R21" s="105">
        <v>2023</v>
      </c>
      <c r="S21" s="106">
        <v>2024</v>
      </c>
      <c r="T21" s="106">
        <v>2025</v>
      </c>
      <c r="U21" s="106">
        <v>2026</v>
      </c>
      <c r="V21" s="104">
        <v>2027</v>
      </c>
      <c r="W21" s="105">
        <v>2028</v>
      </c>
      <c r="X21" s="105">
        <v>2029</v>
      </c>
      <c r="Y21" s="106">
        <v>2030</v>
      </c>
    </row>
    <row r="22" spans="1:25" ht="112.5" customHeight="1" x14ac:dyDescent="0.25">
      <c r="A22" s="101">
        <v>3</v>
      </c>
      <c r="B22" s="103" t="s">
        <v>255</v>
      </c>
      <c r="C22" s="271">
        <v>1958.8</v>
      </c>
      <c r="D22" s="272"/>
      <c r="E22" s="131"/>
      <c r="F22" s="132">
        <f>F20+F21</f>
        <v>1958.8</v>
      </c>
      <c r="G22" s="133"/>
      <c r="I22" s="99"/>
      <c r="J22" s="105">
        <v>114.3</v>
      </c>
      <c r="K22" s="105">
        <v>106.3</v>
      </c>
      <c r="L22" s="105">
        <v>104.4</v>
      </c>
      <c r="M22" s="105">
        <v>104.6</v>
      </c>
      <c r="N22" s="105">
        <v>104.4</v>
      </c>
      <c r="O22" s="105">
        <v>104.2</v>
      </c>
      <c r="P22" s="105">
        <v>104.2</v>
      </c>
      <c r="Q22" s="105">
        <v>104.2</v>
      </c>
      <c r="R22" s="105">
        <v>104.2</v>
      </c>
      <c r="S22" s="105">
        <v>104.2</v>
      </c>
      <c r="T22" s="105">
        <v>104.2</v>
      </c>
      <c r="U22" s="105">
        <v>104.2</v>
      </c>
      <c r="V22" s="105">
        <v>104.2</v>
      </c>
      <c r="W22" s="105">
        <v>104.2</v>
      </c>
      <c r="X22" s="105">
        <v>104.2</v>
      </c>
      <c r="Y22" s="105">
        <v>104.2</v>
      </c>
    </row>
    <row r="23" spans="1:25" ht="53.25" customHeight="1" x14ac:dyDescent="0.25">
      <c r="A23" s="107" t="s">
        <v>145</v>
      </c>
      <c r="B23" s="108" t="s">
        <v>65</v>
      </c>
      <c r="C23" s="281">
        <v>2300.7178579154938</v>
      </c>
      <c r="D23" s="282"/>
      <c r="E23" s="240"/>
      <c r="F23" s="241">
        <f>F24+(F22-F24)*((F27/F26*(J22+100)/200)+F28/F26*(K22+100)/200*J22/100+F29/F26*((L22+100)/200*K22/100*J22/100)+F30/F26*((M22+100)/200*L22/100*K22/100*J22/100)+F31/F26*((N22+100)/200*M22/100*L22/100*K22/100*J22/100)+F32/F26*((O22+100)/200*N22/100*M22/100*L22/100*K22/100*J22/100)+F33/F26*((P22+100)/200*O22/100*N22/100*M22/100*L22/100*K22/100*J22/100)+F34/F26*((Q22+100)/200*P22/100*O22/100*N22/100*M22/100*L22/100*K22/100*J22/100)+F35/F26*((R22+100)/200*Q22/100*P22/100*O22/100*N22/100*M22/100*L22/100*K22/100*J22/100)+F36/F26*((S22+100)/200*R22/100*Q22/100*P22/100*O22/100*N22/100*M22/100*L22/100*K22/100*J22/100)+F37/F26*((T22+100)/200*S22/100*R22/100*Q22/100*P22/100*O22/100*N22/100*M22/100*L22/100*K22/100*J22/100)+F38/F26*((U22+100)/200*T22/100*S22/100*R22/100*Q22/100*P22/100*O22/100*N22/100*M22/100*L22/100*K22/100*J22/100)+F39/F26*((V22+100)/200*U22/100*T22/100*S22/100*R22/100*Q22/100*P22/100*O22/100*N22/100*M22/100*L22/100*K22/100*J22/100)+F40/F26*((W22+100)/200*V22/100*U22/100*T22/100*S22/100*R22/100*Q22/100*P22/100*O22/100*N22/100*M22/100*L22/100*K22/100*J22/100)+F41/F26*((X22+100)/200*W22/100*V22/100*U22/100*T22/100*S22/100*R22/100*Q22/100*P22/100*O22/100*N22/100*M22/100*L22/100*K22/100*J22/100)+F42/F26*((Y22+100)/200*X22/100*W22/100*V22/100*U22/100*T22/100*S22/100*R22/100*Q22/100*P22/100*O22/100*N22/100*M22/100*L22/100*K22/100*J22/100))</f>
        <v>2303.9893886981399</v>
      </c>
      <c r="G23" s="242"/>
      <c r="I23" s="99"/>
      <c r="J23" s="100"/>
      <c r="K23" s="89"/>
      <c r="L23" s="89"/>
      <c r="M23" s="96"/>
      <c r="N23" s="96"/>
      <c r="O23" s="96"/>
      <c r="P23" s="96"/>
      <c r="Q23" s="96"/>
    </row>
    <row r="24" spans="1:25" ht="69" customHeight="1" x14ac:dyDescent="0.25">
      <c r="A24" s="107" t="s">
        <v>146</v>
      </c>
      <c r="B24" s="109" t="s">
        <v>125</v>
      </c>
      <c r="C24" s="271">
        <v>0</v>
      </c>
      <c r="D24" s="272"/>
      <c r="E24" s="128"/>
      <c r="F24" s="129">
        <v>0</v>
      </c>
      <c r="G24" s="130"/>
      <c r="H24" s="77"/>
      <c r="I24" s="77"/>
      <c r="J24" s="89"/>
      <c r="K24" s="89" t="s">
        <v>59</v>
      </c>
    </row>
    <row r="25" spans="1:25" ht="53.25" customHeight="1" x14ac:dyDescent="0.25">
      <c r="A25" s="107" t="s">
        <v>147</v>
      </c>
      <c r="B25" s="109" t="s">
        <v>144</v>
      </c>
      <c r="C25" s="271">
        <v>1958.8</v>
      </c>
      <c r="D25" s="272"/>
      <c r="E25" s="128"/>
      <c r="F25" s="129">
        <f>F22-F24</f>
        <v>1958.8</v>
      </c>
      <c r="G25" s="130"/>
      <c r="H25" s="77"/>
      <c r="I25" s="110"/>
      <c r="J25" s="89"/>
      <c r="K25" s="89"/>
    </row>
    <row r="26" spans="1:25" ht="84" customHeight="1" x14ac:dyDescent="0.25">
      <c r="A26" s="107" t="s">
        <v>143</v>
      </c>
      <c r="B26" s="109" t="s">
        <v>64</v>
      </c>
      <c r="C26" s="271">
        <v>1238.16482</v>
      </c>
      <c r="D26" s="272"/>
      <c r="E26" s="128"/>
      <c r="F26" s="129">
        <f>SUM(F27:F42)</f>
        <v>1238.16482</v>
      </c>
      <c r="G26" s="130"/>
      <c r="H26" s="77"/>
      <c r="I26" s="77"/>
      <c r="J26" s="111"/>
      <c r="K26" s="111"/>
    </row>
    <row r="27" spans="1:25" x14ac:dyDescent="0.25">
      <c r="A27" s="107" t="s">
        <v>252</v>
      </c>
      <c r="B27" s="112" t="s">
        <v>256</v>
      </c>
      <c r="C27" s="271">
        <v>32.013249999999999</v>
      </c>
      <c r="D27" s="272"/>
      <c r="E27" s="128"/>
      <c r="F27" s="129">
        <v>32.013249999999999</v>
      </c>
      <c r="G27" s="130"/>
      <c r="H27" s="77"/>
      <c r="I27" s="77"/>
    </row>
    <row r="28" spans="1:25" x14ac:dyDescent="0.25">
      <c r="A28" s="107" t="s">
        <v>60</v>
      </c>
      <c r="B28" s="112" t="s">
        <v>257</v>
      </c>
      <c r="C28" s="271">
        <v>1206.15157</v>
      </c>
      <c r="D28" s="272"/>
      <c r="E28" s="128"/>
      <c r="F28" s="129">
        <v>1206.15157</v>
      </c>
      <c r="G28" s="130"/>
      <c r="H28" s="77"/>
      <c r="I28" s="77"/>
    </row>
    <row r="29" spans="1:25" x14ac:dyDescent="0.25">
      <c r="A29" s="107" t="s">
        <v>66</v>
      </c>
      <c r="B29" s="112" t="s">
        <v>258</v>
      </c>
      <c r="C29" s="271">
        <v>0</v>
      </c>
      <c r="D29" s="272"/>
      <c r="E29" s="128"/>
      <c r="F29" s="129">
        <v>0</v>
      </c>
      <c r="G29" s="130"/>
      <c r="H29" s="77"/>
      <c r="I29" s="77"/>
    </row>
    <row r="30" spans="1:25" x14ac:dyDescent="0.25">
      <c r="A30" s="107" t="s">
        <v>154</v>
      </c>
      <c r="B30" s="112" t="s">
        <v>259</v>
      </c>
      <c r="C30" s="271">
        <v>0</v>
      </c>
      <c r="D30" s="272"/>
      <c r="E30" s="128"/>
      <c r="F30" s="129">
        <v>0</v>
      </c>
      <c r="G30" s="130"/>
      <c r="H30" s="77"/>
      <c r="I30" s="77"/>
    </row>
    <row r="31" spans="1:25" x14ac:dyDescent="0.25">
      <c r="A31" s="107" t="s">
        <v>155</v>
      </c>
      <c r="B31" s="112" t="s">
        <v>260</v>
      </c>
      <c r="C31" s="271">
        <v>0</v>
      </c>
      <c r="D31" s="272"/>
      <c r="E31" s="128"/>
      <c r="F31" s="129">
        <v>0</v>
      </c>
      <c r="G31" s="130"/>
      <c r="H31" s="77"/>
      <c r="I31" s="77"/>
    </row>
    <row r="32" spans="1:25" x14ac:dyDescent="0.25">
      <c r="A32" s="107" t="s">
        <v>156</v>
      </c>
      <c r="B32" s="112" t="s">
        <v>261</v>
      </c>
      <c r="C32" s="271">
        <v>0</v>
      </c>
      <c r="D32" s="272"/>
      <c r="E32" s="128"/>
      <c r="F32" s="129">
        <v>0</v>
      </c>
      <c r="G32" s="130"/>
      <c r="H32" s="77"/>
      <c r="I32" s="77"/>
    </row>
    <row r="33" spans="1:20" x14ac:dyDescent="0.25">
      <c r="A33" s="107" t="s">
        <v>157</v>
      </c>
      <c r="B33" s="112" t="s">
        <v>262</v>
      </c>
      <c r="C33" s="271">
        <v>0</v>
      </c>
      <c r="D33" s="272"/>
      <c r="E33" s="128"/>
      <c r="F33" s="129">
        <v>0</v>
      </c>
      <c r="G33" s="130"/>
      <c r="H33" s="77"/>
      <c r="I33" s="77"/>
    </row>
    <row r="34" spans="1:20" x14ac:dyDescent="0.25">
      <c r="A34" s="107" t="s">
        <v>263</v>
      </c>
      <c r="B34" s="112" t="s">
        <v>264</v>
      </c>
      <c r="C34" s="271">
        <v>0</v>
      </c>
      <c r="D34" s="272"/>
      <c r="E34" s="128"/>
      <c r="F34" s="129">
        <v>0</v>
      </c>
      <c r="G34" s="130"/>
      <c r="H34" s="77"/>
      <c r="I34" s="77"/>
    </row>
    <row r="35" spans="1:20" x14ac:dyDescent="0.25">
      <c r="A35" s="107" t="s">
        <v>265</v>
      </c>
      <c r="B35" s="112" t="s">
        <v>266</v>
      </c>
      <c r="C35" s="271">
        <v>0</v>
      </c>
      <c r="D35" s="272"/>
      <c r="E35" s="128"/>
      <c r="F35" s="137">
        <v>0</v>
      </c>
      <c r="G35" s="130"/>
      <c r="H35" s="77"/>
      <c r="I35" s="77"/>
    </row>
    <row r="36" spans="1:20" x14ac:dyDescent="0.25">
      <c r="A36" s="107" t="s">
        <v>267</v>
      </c>
      <c r="B36" s="112" t="s">
        <v>268</v>
      </c>
      <c r="C36" s="271">
        <v>0</v>
      </c>
      <c r="D36" s="272"/>
      <c r="E36" s="128"/>
      <c r="F36" s="137">
        <v>0</v>
      </c>
      <c r="G36" s="130"/>
      <c r="H36" s="77"/>
      <c r="I36" s="77"/>
    </row>
    <row r="37" spans="1:20" x14ac:dyDescent="0.25">
      <c r="A37" s="107" t="s">
        <v>269</v>
      </c>
      <c r="B37" s="112" t="s">
        <v>270</v>
      </c>
      <c r="C37" s="271">
        <v>0</v>
      </c>
      <c r="D37" s="272"/>
      <c r="E37" s="128"/>
      <c r="F37" s="137">
        <v>0</v>
      </c>
      <c r="G37" s="130"/>
      <c r="H37" s="77"/>
      <c r="I37" s="77"/>
    </row>
    <row r="38" spans="1:20" x14ac:dyDescent="0.25">
      <c r="A38" s="107" t="s">
        <v>271</v>
      </c>
      <c r="B38" s="112" t="s">
        <v>272</v>
      </c>
      <c r="C38" s="271">
        <v>0</v>
      </c>
      <c r="D38" s="272"/>
      <c r="E38" s="128"/>
      <c r="F38" s="137">
        <v>0</v>
      </c>
      <c r="G38" s="130"/>
      <c r="H38" s="77"/>
      <c r="I38" s="77"/>
    </row>
    <row r="39" spans="1:20" x14ac:dyDescent="0.25">
      <c r="A39" s="107" t="s">
        <v>273</v>
      </c>
      <c r="B39" s="112" t="s">
        <v>274</v>
      </c>
      <c r="C39" s="271">
        <v>0</v>
      </c>
      <c r="D39" s="272"/>
      <c r="E39" s="128"/>
      <c r="F39" s="137">
        <v>0</v>
      </c>
      <c r="G39" s="130"/>
      <c r="H39" s="77"/>
      <c r="I39" s="77"/>
    </row>
    <row r="40" spans="1:20" x14ac:dyDescent="0.25">
      <c r="A40" s="107" t="s">
        <v>275</v>
      </c>
      <c r="B40" s="112" t="s">
        <v>276</v>
      </c>
      <c r="C40" s="271">
        <v>0</v>
      </c>
      <c r="D40" s="272"/>
      <c r="E40" s="128"/>
      <c r="F40" s="137">
        <v>0</v>
      </c>
      <c r="G40" s="130"/>
      <c r="H40" s="77"/>
      <c r="I40" s="77"/>
    </row>
    <row r="41" spans="1:20" x14ac:dyDescent="0.25">
      <c r="A41" s="107" t="s">
        <v>277</v>
      </c>
      <c r="B41" s="112" t="s">
        <v>278</v>
      </c>
      <c r="C41" s="271">
        <v>0</v>
      </c>
      <c r="D41" s="272"/>
      <c r="E41" s="128"/>
      <c r="F41" s="129">
        <v>0</v>
      </c>
      <c r="G41" s="130"/>
      <c r="H41" s="77"/>
      <c r="I41" s="77"/>
    </row>
    <row r="42" spans="1:20" ht="18" customHeight="1" x14ac:dyDescent="0.25">
      <c r="A42" s="107" t="s">
        <v>279</v>
      </c>
      <c r="B42" s="112" t="s">
        <v>280</v>
      </c>
      <c r="C42" s="271">
        <v>0</v>
      </c>
      <c r="D42" s="272"/>
      <c r="E42" s="128"/>
      <c r="F42" s="129">
        <v>0</v>
      </c>
      <c r="G42" s="130"/>
      <c r="H42" s="77"/>
      <c r="I42" s="77"/>
    </row>
    <row r="43" spans="1:20" x14ac:dyDescent="0.25">
      <c r="A43" s="107"/>
      <c r="B43" s="113"/>
      <c r="C43" s="114"/>
      <c r="D43" s="114"/>
      <c r="E43" s="115"/>
      <c r="F43" s="115"/>
      <c r="G43" s="115"/>
      <c r="H43" s="94"/>
      <c r="I43" s="116"/>
    </row>
    <row r="44" spans="1:20" ht="63.75" x14ac:dyDescent="0.25">
      <c r="A44" s="107" t="s">
        <v>281</v>
      </c>
      <c r="B44" s="117" t="s">
        <v>282</v>
      </c>
      <c r="C44" s="288" t="s">
        <v>119</v>
      </c>
      <c r="D44" s="289"/>
      <c r="E44" s="290"/>
      <c r="F44" s="290"/>
      <c r="G44" s="290"/>
      <c r="H44" s="118"/>
      <c r="I44" s="118">
        <f>F23/1000</f>
        <v>2.30398938869814</v>
      </c>
    </row>
    <row r="45" spans="1:20" x14ac:dyDescent="0.25">
      <c r="A45" s="119"/>
      <c r="B45" s="120"/>
      <c r="C45" s="121"/>
      <c r="D45" s="121"/>
      <c r="E45" s="122"/>
      <c r="F45" s="122"/>
      <c r="G45" s="122"/>
      <c r="H45" s="123"/>
      <c r="I45" s="123"/>
    </row>
    <row r="46" spans="1:20" ht="37.9" customHeight="1" x14ac:dyDescent="0.25">
      <c r="A46" s="245" t="s">
        <v>283</v>
      </c>
      <c r="B46" s="73" t="s">
        <v>304</v>
      </c>
      <c r="E46" s="87" t="s">
        <v>305</v>
      </c>
      <c r="G46" s="243"/>
      <c r="H46" s="244"/>
      <c r="K46" s="245"/>
      <c r="L46" s="245"/>
      <c r="M46" s="245"/>
      <c r="N46" s="245"/>
      <c r="O46" s="245"/>
      <c r="P46" s="124"/>
      <c r="Q46" s="100"/>
      <c r="R46" s="96"/>
      <c r="S46" s="96"/>
      <c r="T46" s="96"/>
    </row>
    <row r="47" spans="1:20" ht="36" customHeight="1" x14ac:dyDescent="0.25">
      <c r="A47" s="245" t="s">
        <v>284</v>
      </c>
      <c r="B47" s="73" t="s">
        <v>306</v>
      </c>
      <c r="D47"/>
      <c r="E47" s="246" t="s">
        <v>307</v>
      </c>
      <c r="G47" s="243"/>
      <c r="H47" s="244"/>
      <c r="I47" s="291"/>
      <c r="J47" s="291"/>
      <c r="K47" s="291"/>
      <c r="L47" s="291"/>
      <c r="M47" s="291"/>
      <c r="N47" s="291"/>
      <c r="O47" s="291"/>
      <c r="P47" s="124"/>
      <c r="Q47" s="100"/>
      <c r="R47" s="96"/>
      <c r="S47" s="96"/>
      <c r="T47" s="96"/>
    </row>
    <row r="48" spans="1:20" ht="31.5" customHeight="1" x14ac:dyDescent="0.25"/>
    <row r="49" spans="1:9" s="96" customFormat="1" ht="69.75" customHeight="1" x14ac:dyDescent="0.25">
      <c r="H49" s="99"/>
      <c r="I49" s="100"/>
    </row>
    <row r="50" spans="1:9" s="96" customFormat="1" ht="18.75" customHeight="1" x14ac:dyDescent="0.25">
      <c r="A50" s="291"/>
      <c r="B50" s="291"/>
      <c r="C50" s="291"/>
      <c r="D50" s="291"/>
      <c r="E50" s="291"/>
      <c r="F50" s="291"/>
      <c r="G50" s="291"/>
      <c r="H50" s="99"/>
      <c r="I50" s="100"/>
    </row>
    <row r="51" spans="1:9" s="96" customFormat="1" ht="41.25" customHeight="1" x14ac:dyDescent="0.25">
      <c r="A51" s="292" t="s">
        <v>285</v>
      </c>
      <c r="B51" s="292"/>
      <c r="C51" s="292"/>
      <c r="D51" s="292"/>
      <c r="E51" s="292"/>
      <c r="F51" s="292"/>
      <c r="G51" s="292"/>
      <c r="H51" s="99"/>
      <c r="I51" s="100"/>
    </row>
    <row r="52" spans="1:9" s="96" customFormat="1" ht="38.25" customHeight="1" x14ac:dyDescent="0.25">
      <c r="A52" s="287" t="s">
        <v>286</v>
      </c>
      <c r="B52" s="287"/>
      <c r="C52" s="287"/>
      <c r="D52" s="287"/>
      <c r="E52" s="287"/>
      <c r="F52" s="287"/>
      <c r="G52" s="287"/>
      <c r="H52" s="125"/>
      <c r="I52" s="100"/>
    </row>
    <row r="53" spans="1:9" s="96" customFormat="1" ht="18.75" customHeight="1" x14ac:dyDescent="0.25">
      <c r="A53" s="287" t="s">
        <v>287</v>
      </c>
      <c r="B53" s="287"/>
      <c r="C53" s="287"/>
      <c r="D53" s="287"/>
      <c r="E53" s="287"/>
      <c r="F53" s="287"/>
      <c r="G53" s="287"/>
      <c r="H53" s="99"/>
      <c r="I53" s="100"/>
    </row>
    <row r="54" spans="1:9" s="96" customFormat="1" ht="217.5" customHeight="1" x14ac:dyDescent="0.25">
      <c r="A54" s="287" t="s">
        <v>288</v>
      </c>
      <c r="B54" s="287"/>
      <c r="C54" s="287"/>
      <c r="D54" s="287"/>
      <c r="E54" s="287"/>
      <c r="F54" s="287"/>
      <c r="G54" s="287"/>
      <c r="H54" s="99"/>
      <c r="I54" s="100"/>
    </row>
    <row r="55" spans="1:9" ht="53.25" customHeight="1" x14ac:dyDescent="0.25">
      <c r="A55" s="283"/>
      <c r="B55" s="284"/>
      <c r="C55" s="284"/>
      <c r="D55" s="284"/>
      <c r="E55" s="284"/>
      <c r="F55" s="284"/>
      <c r="G55" s="284"/>
    </row>
    <row r="56" spans="1:9" x14ac:dyDescent="0.25">
      <c r="A56" s="285"/>
      <c r="B56" s="285"/>
      <c r="C56" s="285"/>
      <c r="D56" s="285"/>
      <c r="E56" s="285"/>
      <c r="F56" s="285"/>
      <c r="G56" s="285"/>
    </row>
    <row r="57" spans="1:9" x14ac:dyDescent="0.25">
      <c r="B57" s="125"/>
    </row>
    <row r="61" spans="1:9" x14ac:dyDescent="0.25">
      <c r="B61" s="125"/>
    </row>
  </sheetData>
  <mergeCells count="50">
    <mergeCell ref="I47:O47"/>
    <mergeCell ref="A50:G50"/>
    <mergeCell ref="A51:G51"/>
    <mergeCell ref="A52:G52"/>
    <mergeCell ref="A53:G53"/>
    <mergeCell ref="A55:G55"/>
    <mergeCell ref="A56:G56"/>
    <mergeCell ref="C15:D15"/>
    <mergeCell ref="C14:D14"/>
    <mergeCell ref="F13:G13"/>
    <mergeCell ref="A54:G54"/>
    <mergeCell ref="C41:D41"/>
    <mergeCell ref="C42:D42"/>
    <mergeCell ref="C44:D44"/>
    <mergeCell ref="E44:G44"/>
    <mergeCell ref="C38:D38"/>
    <mergeCell ref="C39:D39"/>
    <mergeCell ref="C40:D40"/>
    <mergeCell ref="C35:D35"/>
    <mergeCell ref="C36:D36"/>
    <mergeCell ref="C37:D37"/>
    <mergeCell ref="C32:D32"/>
    <mergeCell ref="C33:D33"/>
    <mergeCell ref="C34:D34"/>
    <mergeCell ref="C29:D29"/>
    <mergeCell ref="C30:D30"/>
    <mergeCell ref="C31:D31"/>
    <mergeCell ref="C26:D26"/>
    <mergeCell ref="C27:D27"/>
    <mergeCell ref="C28:D28"/>
    <mergeCell ref="C23:D23"/>
    <mergeCell ref="C24:D24"/>
    <mergeCell ref="C25:D25"/>
    <mergeCell ref="E12:J12"/>
    <mergeCell ref="C20:D20"/>
    <mergeCell ref="C21:D21"/>
    <mergeCell ref="C22:D22"/>
    <mergeCell ref="A17:G17"/>
    <mergeCell ref="C18:D18"/>
    <mergeCell ref="E18:G18"/>
    <mergeCell ref="C19:D19"/>
    <mergeCell ref="E19:G19"/>
    <mergeCell ref="A8:P8"/>
    <mergeCell ref="C9:P9"/>
    <mergeCell ref="A4:P4"/>
    <mergeCell ref="S4:T4"/>
    <mergeCell ref="A5:P5"/>
    <mergeCell ref="Q5:U7"/>
    <mergeCell ref="G6:J6"/>
    <mergeCell ref="G7:J7"/>
  </mergeCells>
  <pageMargins left="0.47244094488188981" right="0.55118110236220474" top="0.82677165354330717" bottom="0.55118110236220474" header="0.31496062992125984" footer="0.19685039370078741"/>
  <pageSetup paperSize="8" scale="41" fitToHeight="0" orientation="landscape" r:id="rId1"/>
  <headerFooter differentFirst="1">
    <oddHeader>&amp;C&amp;P</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2</xdr:col>
                <xdr:colOff>0</xdr:colOff>
                <xdr:row>44</xdr:row>
                <xdr:rowOff>171450</xdr:rowOff>
              </from>
              <to>
                <xdr:col>3</xdr:col>
                <xdr:colOff>542925</xdr:colOff>
                <xdr:row>46</xdr:row>
                <xdr:rowOff>247650</xdr:rowOff>
              </to>
            </anchor>
          </objectPr>
        </oleObject>
      </mc:Choice>
      <mc:Fallback>
        <oleObject progId="Word.Picture.8" shapeId="102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A1:K116"/>
  <sheetViews>
    <sheetView workbookViewId="0">
      <selection activeCell="C10" sqref="C10"/>
    </sheetView>
  </sheetViews>
  <sheetFormatPr defaultRowHeight="15" x14ac:dyDescent="0.25"/>
  <cols>
    <col min="1" max="1" width="8.875" style="150" bestFit="1" customWidth="1"/>
    <col min="2" max="2" width="15.5" style="150" customWidth="1"/>
    <col min="3" max="3" width="59.5" style="150" customWidth="1"/>
    <col min="4" max="4" width="32.25" style="150" customWidth="1"/>
    <col min="5" max="6" width="21.5" style="150" customWidth="1"/>
    <col min="7" max="7" width="12" style="150" customWidth="1"/>
    <col min="8" max="8" width="14.875" style="150" hidden="1" customWidth="1"/>
    <col min="9" max="9" width="8" style="150" hidden="1" customWidth="1"/>
    <col min="10" max="10" width="13.5" style="150" hidden="1" customWidth="1"/>
    <col min="11" max="11" width="14.5" style="150" hidden="1" customWidth="1"/>
    <col min="12" max="256" width="9" style="150"/>
    <col min="257" max="257" width="8.875" style="150" bestFit="1" customWidth="1"/>
    <col min="258" max="258" width="15.5" style="150" customWidth="1"/>
    <col min="259" max="259" width="59.5" style="150" customWidth="1"/>
    <col min="260" max="260" width="32.25" style="150" customWidth="1"/>
    <col min="261" max="262" width="21.5" style="150" customWidth="1"/>
    <col min="263" max="263" width="12" style="150" customWidth="1"/>
    <col min="264" max="267" width="0" style="150" hidden="1" customWidth="1"/>
    <col min="268" max="512" width="9" style="150"/>
    <col min="513" max="513" width="8.875" style="150" bestFit="1" customWidth="1"/>
    <col min="514" max="514" width="15.5" style="150" customWidth="1"/>
    <col min="515" max="515" width="59.5" style="150" customWidth="1"/>
    <col min="516" max="516" width="32.25" style="150" customWidth="1"/>
    <col min="517" max="518" width="21.5" style="150" customWidth="1"/>
    <col min="519" max="519" width="12" style="150" customWidth="1"/>
    <col min="520" max="523" width="0" style="150" hidden="1" customWidth="1"/>
    <col min="524" max="768" width="9" style="150"/>
    <col min="769" max="769" width="8.875" style="150" bestFit="1" customWidth="1"/>
    <col min="770" max="770" width="15.5" style="150" customWidth="1"/>
    <col min="771" max="771" width="59.5" style="150" customWidth="1"/>
    <col min="772" max="772" width="32.25" style="150" customWidth="1"/>
    <col min="773" max="774" width="21.5" style="150" customWidth="1"/>
    <col min="775" max="775" width="12" style="150" customWidth="1"/>
    <col min="776" max="779" width="0" style="150" hidden="1" customWidth="1"/>
    <col min="780" max="1024" width="9" style="150"/>
    <col min="1025" max="1025" width="8.875" style="150" bestFit="1" customWidth="1"/>
    <col min="1026" max="1026" width="15.5" style="150" customWidth="1"/>
    <col min="1027" max="1027" width="59.5" style="150" customWidth="1"/>
    <col min="1028" max="1028" width="32.25" style="150" customWidth="1"/>
    <col min="1029" max="1030" width="21.5" style="150" customWidth="1"/>
    <col min="1031" max="1031" width="12" style="150" customWidth="1"/>
    <col min="1032" max="1035" width="0" style="150" hidden="1" customWidth="1"/>
    <col min="1036" max="1280" width="9" style="150"/>
    <col min="1281" max="1281" width="8.875" style="150" bestFit="1" customWidth="1"/>
    <col min="1282" max="1282" width="15.5" style="150" customWidth="1"/>
    <col min="1283" max="1283" width="59.5" style="150" customWidth="1"/>
    <col min="1284" max="1284" width="32.25" style="150" customWidth="1"/>
    <col min="1285" max="1286" width="21.5" style="150" customWidth="1"/>
    <col min="1287" max="1287" width="12" style="150" customWidth="1"/>
    <col min="1288" max="1291" width="0" style="150" hidden="1" customWidth="1"/>
    <col min="1292" max="1536" width="9" style="150"/>
    <col min="1537" max="1537" width="8.875" style="150" bestFit="1" customWidth="1"/>
    <col min="1538" max="1538" width="15.5" style="150" customWidth="1"/>
    <col min="1539" max="1539" width="59.5" style="150" customWidth="1"/>
    <col min="1540" max="1540" width="32.25" style="150" customWidth="1"/>
    <col min="1541" max="1542" width="21.5" style="150" customWidth="1"/>
    <col min="1543" max="1543" width="12" style="150" customWidth="1"/>
    <col min="1544" max="1547" width="0" style="150" hidden="1" customWidth="1"/>
    <col min="1548" max="1792" width="9" style="150"/>
    <col min="1793" max="1793" width="8.875" style="150" bestFit="1" customWidth="1"/>
    <col min="1794" max="1794" width="15.5" style="150" customWidth="1"/>
    <col min="1795" max="1795" width="59.5" style="150" customWidth="1"/>
    <col min="1796" max="1796" width="32.25" style="150" customWidth="1"/>
    <col min="1797" max="1798" width="21.5" style="150" customWidth="1"/>
    <col min="1799" max="1799" width="12" style="150" customWidth="1"/>
    <col min="1800" max="1803" width="0" style="150" hidden="1" customWidth="1"/>
    <col min="1804" max="2048" width="9" style="150"/>
    <col min="2049" max="2049" width="8.875" style="150" bestFit="1" customWidth="1"/>
    <col min="2050" max="2050" width="15.5" style="150" customWidth="1"/>
    <col min="2051" max="2051" width="59.5" style="150" customWidth="1"/>
    <col min="2052" max="2052" width="32.25" style="150" customWidth="1"/>
    <col min="2053" max="2054" width="21.5" style="150" customWidth="1"/>
    <col min="2055" max="2055" width="12" style="150" customWidth="1"/>
    <col min="2056" max="2059" width="0" style="150" hidden="1" customWidth="1"/>
    <col min="2060" max="2304" width="9" style="150"/>
    <col min="2305" max="2305" width="8.875" style="150" bestFit="1" customWidth="1"/>
    <col min="2306" max="2306" width="15.5" style="150" customWidth="1"/>
    <col min="2307" max="2307" width="59.5" style="150" customWidth="1"/>
    <col min="2308" max="2308" width="32.25" style="150" customWidth="1"/>
    <col min="2309" max="2310" width="21.5" style="150" customWidth="1"/>
    <col min="2311" max="2311" width="12" style="150" customWidth="1"/>
    <col min="2312" max="2315" width="0" style="150" hidden="1" customWidth="1"/>
    <col min="2316" max="2560" width="9" style="150"/>
    <col min="2561" max="2561" width="8.875" style="150" bestFit="1" customWidth="1"/>
    <col min="2562" max="2562" width="15.5" style="150" customWidth="1"/>
    <col min="2563" max="2563" width="59.5" style="150" customWidth="1"/>
    <col min="2564" max="2564" width="32.25" style="150" customWidth="1"/>
    <col min="2565" max="2566" width="21.5" style="150" customWidth="1"/>
    <col min="2567" max="2567" width="12" style="150" customWidth="1"/>
    <col min="2568" max="2571" width="0" style="150" hidden="1" customWidth="1"/>
    <col min="2572" max="2816" width="9" style="150"/>
    <col min="2817" max="2817" width="8.875" style="150" bestFit="1" customWidth="1"/>
    <col min="2818" max="2818" width="15.5" style="150" customWidth="1"/>
    <col min="2819" max="2819" width="59.5" style="150" customWidth="1"/>
    <col min="2820" max="2820" width="32.25" style="150" customWidth="1"/>
    <col min="2821" max="2822" width="21.5" style="150" customWidth="1"/>
    <col min="2823" max="2823" width="12" style="150" customWidth="1"/>
    <col min="2824" max="2827" width="0" style="150" hidden="1" customWidth="1"/>
    <col min="2828" max="3072" width="9" style="150"/>
    <col min="3073" max="3073" width="8.875" style="150" bestFit="1" customWidth="1"/>
    <col min="3074" max="3074" width="15.5" style="150" customWidth="1"/>
    <col min="3075" max="3075" width="59.5" style="150" customWidth="1"/>
    <col min="3076" max="3076" width="32.25" style="150" customWidth="1"/>
    <col min="3077" max="3078" width="21.5" style="150" customWidth="1"/>
    <col min="3079" max="3079" width="12" style="150" customWidth="1"/>
    <col min="3080" max="3083" width="0" style="150" hidden="1" customWidth="1"/>
    <col min="3084" max="3328" width="9" style="150"/>
    <col min="3329" max="3329" width="8.875" style="150" bestFit="1" customWidth="1"/>
    <col min="3330" max="3330" width="15.5" style="150" customWidth="1"/>
    <col min="3331" max="3331" width="59.5" style="150" customWidth="1"/>
    <col min="3332" max="3332" width="32.25" style="150" customWidth="1"/>
    <col min="3333" max="3334" width="21.5" style="150" customWidth="1"/>
    <col min="3335" max="3335" width="12" style="150" customWidth="1"/>
    <col min="3336" max="3339" width="0" style="150" hidden="1" customWidth="1"/>
    <col min="3340" max="3584" width="9" style="150"/>
    <col min="3585" max="3585" width="8.875" style="150" bestFit="1" customWidth="1"/>
    <col min="3586" max="3586" width="15.5" style="150" customWidth="1"/>
    <col min="3587" max="3587" width="59.5" style="150" customWidth="1"/>
    <col min="3588" max="3588" width="32.25" style="150" customWidth="1"/>
    <col min="3589" max="3590" width="21.5" style="150" customWidth="1"/>
    <col min="3591" max="3591" width="12" style="150" customWidth="1"/>
    <col min="3592" max="3595" width="0" style="150" hidden="1" customWidth="1"/>
    <col min="3596" max="3840" width="9" style="150"/>
    <col min="3841" max="3841" width="8.875" style="150" bestFit="1" customWidth="1"/>
    <col min="3842" max="3842" width="15.5" style="150" customWidth="1"/>
    <col min="3843" max="3843" width="59.5" style="150" customWidth="1"/>
    <col min="3844" max="3844" width="32.25" style="150" customWidth="1"/>
    <col min="3845" max="3846" width="21.5" style="150" customWidth="1"/>
    <col min="3847" max="3847" width="12" style="150" customWidth="1"/>
    <col min="3848" max="3851" width="0" style="150" hidden="1" customWidth="1"/>
    <col min="3852" max="4096" width="9" style="150"/>
    <col min="4097" max="4097" width="8.875" style="150" bestFit="1" customWidth="1"/>
    <col min="4098" max="4098" width="15.5" style="150" customWidth="1"/>
    <col min="4099" max="4099" width="59.5" style="150" customWidth="1"/>
    <col min="4100" max="4100" width="32.25" style="150" customWidth="1"/>
    <col min="4101" max="4102" width="21.5" style="150" customWidth="1"/>
    <col min="4103" max="4103" width="12" style="150" customWidth="1"/>
    <col min="4104" max="4107" width="0" style="150" hidden="1" customWidth="1"/>
    <col min="4108" max="4352" width="9" style="150"/>
    <col min="4353" max="4353" width="8.875" style="150" bestFit="1" customWidth="1"/>
    <col min="4354" max="4354" width="15.5" style="150" customWidth="1"/>
    <col min="4355" max="4355" width="59.5" style="150" customWidth="1"/>
    <col min="4356" max="4356" width="32.25" style="150" customWidth="1"/>
    <col min="4357" max="4358" width="21.5" style="150" customWidth="1"/>
    <col min="4359" max="4359" width="12" style="150" customWidth="1"/>
    <col min="4360" max="4363" width="0" style="150" hidden="1" customWidth="1"/>
    <col min="4364" max="4608" width="9" style="150"/>
    <col min="4609" max="4609" width="8.875" style="150" bestFit="1" customWidth="1"/>
    <col min="4610" max="4610" width="15.5" style="150" customWidth="1"/>
    <col min="4611" max="4611" width="59.5" style="150" customWidth="1"/>
    <col min="4612" max="4612" width="32.25" style="150" customWidth="1"/>
    <col min="4613" max="4614" width="21.5" style="150" customWidth="1"/>
    <col min="4615" max="4615" width="12" style="150" customWidth="1"/>
    <col min="4616" max="4619" width="0" style="150" hidden="1" customWidth="1"/>
    <col min="4620" max="4864" width="9" style="150"/>
    <col min="4865" max="4865" width="8.875" style="150" bestFit="1" customWidth="1"/>
    <col min="4866" max="4866" width="15.5" style="150" customWidth="1"/>
    <col min="4867" max="4867" width="59.5" style="150" customWidth="1"/>
    <col min="4868" max="4868" width="32.25" style="150" customWidth="1"/>
    <col min="4869" max="4870" width="21.5" style="150" customWidth="1"/>
    <col min="4871" max="4871" width="12" style="150" customWidth="1"/>
    <col min="4872" max="4875" width="0" style="150" hidden="1" customWidth="1"/>
    <col min="4876" max="5120" width="9" style="150"/>
    <col min="5121" max="5121" width="8.875" style="150" bestFit="1" customWidth="1"/>
    <col min="5122" max="5122" width="15.5" style="150" customWidth="1"/>
    <col min="5123" max="5123" width="59.5" style="150" customWidth="1"/>
    <col min="5124" max="5124" width="32.25" style="150" customWidth="1"/>
    <col min="5125" max="5126" width="21.5" style="150" customWidth="1"/>
    <col min="5127" max="5127" width="12" style="150" customWidth="1"/>
    <col min="5128" max="5131" width="0" style="150" hidden="1" customWidth="1"/>
    <col min="5132" max="5376" width="9" style="150"/>
    <col min="5377" max="5377" width="8.875" style="150" bestFit="1" customWidth="1"/>
    <col min="5378" max="5378" width="15.5" style="150" customWidth="1"/>
    <col min="5379" max="5379" width="59.5" style="150" customWidth="1"/>
    <col min="5380" max="5380" width="32.25" style="150" customWidth="1"/>
    <col min="5381" max="5382" width="21.5" style="150" customWidth="1"/>
    <col min="5383" max="5383" width="12" style="150" customWidth="1"/>
    <col min="5384" max="5387" width="0" style="150" hidden="1" customWidth="1"/>
    <col min="5388" max="5632" width="9" style="150"/>
    <col min="5633" max="5633" width="8.875" style="150" bestFit="1" customWidth="1"/>
    <col min="5634" max="5634" width="15.5" style="150" customWidth="1"/>
    <col min="5635" max="5635" width="59.5" style="150" customWidth="1"/>
    <col min="5636" max="5636" width="32.25" style="150" customWidth="1"/>
    <col min="5637" max="5638" width="21.5" style="150" customWidth="1"/>
    <col min="5639" max="5639" width="12" style="150" customWidth="1"/>
    <col min="5640" max="5643" width="0" style="150" hidden="1" customWidth="1"/>
    <col min="5644" max="5888" width="9" style="150"/>
    <col min="5889" max="5889" width="8.875" style="150" bestFit="1" customWidth="1"/>
    <col min="5890" max="5890" width="15.5" style="150" customWidth="1"/>
    <col min="5891" max="5891" width="59.5" style="150" customWidth="1"/>
    <col min="5892" max="5892" width="32.25" style="150" customWidth="1"/>
    <col min="5893" max="5894" width="21.5" style="150" customWidth="1"/>
    <col min="5895" max="5895" width="12" style="150" customWidth="1"/>
    <col min="5896" max="5899" width="0" style="150" hidden="1" customWidth="1"/>
    <col min="5900" max="6144" width="9" style="150"/>
    <col min="6145" max="6145" width="8.875" style="150" bestFit="1" customWidth="1"/>
    <col min="6146" max="6146" width="15.5" style="150" customWidth="1"/>
    <col min="6147" max="6147" width="59.5" style="150" customWidth="1"/>
    <col min="6148" max="6148" width="32.25" style="150" customWidth="1"/>
    <col min="6149" max="6150" width="21.5" style="150" customWidth="1"/>
    <col min="6151" max="6151" width="12" style="150" customWidth="1"/>
    <col min="6152" max="6155" width="0" style="150" hidden="1" customWidth="1"/>
    <col min="6156" max="6400" width="9" style="150"/>
    <col min="6401" max="6401" width="8.875" style="150" bestFit="1" customWidth="1"/>
    <col min="6402" max="6402" width="15.5" style="150" customWidth="1"/>
    <col min="6403" max="6403" width="59.5" style="150" customWidth="1"/>
    <col min="6404" max="6404" width="32.25" style="150" customWidth="1"/>
    <col min="6405" max="6406" width="21.5" style="150" customWidth="1"/>
    <col min="6407" max="6407" width="12" style="150" customWidth="1"/>
    <col min="6408" max="6411" width="0" style="150" hidden="1" customWidth="1"/>
    <col min="6412" max="6656" width="9" style="150"/>
    <col min="6657" max="6657" width="8.875" style="150" bestFit="1" customWidth="1"/>
    <col min="6658" max="6658" width="15.5" style="150" customWidth="1"/>
    <col min="6659" max="6659" width="59.5" style="150" customWidth="1"/>
    <col min="6660" max="6660" width="32.25" style="150" customWidth="1"/>
    <col min="6661" max="6662" width="21.5" style="150" customWidth="1"/>
    <col min="6663" max="6663" width="12" style="150" customWidth="1"/>
    <col min="6664" max="6667" width="0" style="150" hidden="1" customWidth="1"/>
    <col min="6668" max="6912" width="9" style="150"/>
    <col min="6913" max="6913" width="8.875" style="150" bestFit="1" customWidth="1"/>
    <col min="6914" max="6914" width="15.5" style="150" customWidth="1"/>
    <col min="6915" max="6915" width="59.5" style="150" customWidth="1"/>
    <col min="6916" max="6916" width="32.25" style="150" customWidth="1"/>
    <col min="6917" max="6918" width="21.5" style="150" customWidth="1"/>
    <col min="6919" max="6919" width="12" style="150" customWidth="1"/>
    <col min="6920" max="6923" width="0" style="150" hidden="1" customWidth="1"/>
    <col min="6924" max="7168" width="9" style="150"/>
    <col min="7169" max="7169" width="8.875" style="150" bestFit="1" customWidth="1"/>
    <col min="7170" max="7170" width="15.5" style="150" customWidth="1"/>
    <col min="7171" max="7171" width="59.5" style="150" customWidth="1"/>
    <col min="7172" max="7172" width="32.25" style="150" customWidth="1"/>
    <col min="7173" max="7174" width="21.5" style="150" customWidth="1"/>
    <col min="7175" max="7175" width="12" style="150" customWidth="1"/>
    <col min="7176" max="7179" width="0" style="150" hidden="1" customWidth="1"/>
    <col min="7180" max="7424" width="9" style="150"/>
    <col min="7425" max="7425" width="8.875" style="150" bestFit="1" customWidth="1"/>
    <col min="7426" max="7426" width="15.5" style="150" customWidth="1"/>
    <col min="7427" max="7427" width="59.5" style="150" customWidth="1"/>
    <col min="7428" max="7428" width="32.25" style="150" customWidth="1"/>
    <col min="7429" max="7430" width="21.5" style="150" customWidth="1"/>
    <col min="7431" max="7431" width="12" style="150" customWidth="1"/>
    <col min="7432" max="7435" width="0" style="150" hidden="1" customWidth="1"/>
    <col min="7436" max="7680" width="9" style="150"/>
    <col min="7681" max="7681" width="8.875" style="150" bestFit="1" customWidth="1"/>
    <col min="7682" max="7682" width="15.5" style="150" customWidth="1"/>
    <col min="7683" max="7683" width="59.5" style="150" customWidth="1"/>
    <col min="7684" max="7684" width="32.25" style="150" customWidth="1"/>
    <col min="7685" max="7686" width="21.5" style="150" customWidth="1"/>
    <col min="7687" max="7687" width="12" style="150" customWidth="1"/>
    <col min="7688" max="7691" width="0" style="150" hidden="1" customWidth="1"/>
    <col min="7692" max="7936" width="9" style="150"/>
    <col min="7937" max="7937" width="8.875" style="150" bestFit="1" customWidth="1"/>
    <col min="7938" max="7938" width="15.5" style="150" customWidth="1"/>
    <col min="7939" max="7939" width="59.5" style="150" customWidth="1"/>
    <col min="7940" max="7940" width="32.25" style="150" customWidth="1"/>
    <col min="7941" max="7942" width="21.5" style="150" customWidth="1"/>
    <col min="7943" max="7943" width="12" style="150" customWidth="1"/>
    <col min="7944" max="7947" width="0" style="150" hidden="1" customWidth="1"/>
    <col min="7948" max="8192" width="9" style="150"/>
    <col min="8193" max="8193" width="8.875" style="150" bestFit="1" customWidth="1"/>
    <col min="8194" max="8194" width="15.5" style="150" customWidth="1"/>
    <col min="8195" max="8195" width="59.5" style="150" customWidth="1"/>
    <col min="8196" max="8196" width="32.25" style="150" customWidth="1"/>
    <col min="8197" max="8198" width="21.5" style="150" customWidth="1"/>
    <col min="8199" max="8199" width="12" style="150" customWidth="1"/>
    <col min="8200" max="8203" width="0" style="150" hidden="1" customWidth="1"/>
    <col min="8204" max="8448" width="9" style="150"/>
    <col min="8449" max="8449" width="8.875" style="150" bestFit="1" customWidth="1"/>
    <col min="8450" max="8450" width="15.5" style="150" customWidth="1"/>
    <col min="8451" max="8451" width="59.5" style="150" customWidth="1"/>
    <col min="8452" max="8452" width="32.25" style="150" customWidth="1"/>
    <col min="8453" max="8454" width="21.5" style="150" customWidth="1"/>
    <col min="8455" max="8455" width="12" style="150" customWidth="1"/>
    <col min="8456" max="8459" width="0" style="150" hidden="1" customWidth="1"/>
    <col min="8460" max="8704" width="9" style="150"/>
    <col min="8705" max="8705" width="8.875" style="150" bestFit="1" customWidth="1"/>
    <col min="8706" max="8706" width="15.5" style="150" customWidth="1"/>
    <col min="8707" max="8707" width="59.5" style="150" customWidth="1"/>
    <col min="8708" max="8708" width="32.25" style="150" customWidth="1"/>
    <col min="8709" max="8710" width="21.5" style="150" customWidth="1"/>
    <col min="8711" max="8711" width="12" style="150" customWidth="1"/>
    <col min="8712" max="8715" width="0" style="150" hidden="1" customWidth="1"/>
    <col min="8716" max="8960" width="9" style="150"/>
    <col min="8961" max="8961" width="8.875" style="150" bestFit="1" customWidth="1"/>
    <col min="8962" max="8962" width="15.5" style="150" customWidth="1"/>
    <col min="8963" max="8963" width="59.5" style="150" customWidth="1"/>
    <col min="8964" max="8964" width="32.25" style="150" customWidth="1"/>
    <col min="8965" max="8966" width="21.5" style="150" customWidth="1"/>
    <col min="8967" max="8967" width="12" style="150" customWidth="1"/>
    <col min="8968" max="8971" width="0" style="150" hidden="1" customWidth="1"/>
    <col min="8972" max="9216" width="9" style="150"/>
    <col min="9217" max="9217" width="8.875" style="150" bestFit="1" customWidth="1"/>
    <col min="9218" max="9218" width="15.5" style="150" customWidth="1"/>
    <col min="9219" max="9219" width="59.5" style="150" customWidth="1"/>
    <col min="9220" max="9220" width="32.25" style="150" customWidth="1"/>
    <col min="9221" max="9222" width="21.5" style="150" customWidth="1"/>
    <col min="9223" max="9223" width="12" style="150" customWidth="1"/>
    <col min="9224" max="9227" width="0" style="150" hidden="1" customWidth="1"/>
    <col min="9228" max="9472" width="9" style="150"/>
    <col min="9473" max="9473" width="8.875" style="150" bestFit="1" customWidth="1"/>
    <col min="9474" max="9474" width="15.5" style="150" customWidth="1"/>
    <col min="9475" max="9475" width="59.5" style="150" customWidth="1"/>
    <col min="9476" max="9476" width="32.25" style="150" customWidth="1"/>
    <col min="9477" max="9478" width="21.5" style="150" customWidth="1"/>
    <col min="9479" max="9479" width="12" style="150" customWidth="1"/>
    <col min="9480" max="9483" width="0" style="150" hidden="1" customWidth="1"/>
    <col min="9484" max="9728" width="9" style="150"/>
    <col min="9729" max="9729" width="8.875" style="150" bestFit="1" customWidth="1"/>
    <col min="9730" max="9730" width="15.5" style="150" customWidth="1"/>
    <col min="9731" max="9731" width="59.5" style="150" customWidth="1"/>
    <col min="9732" max="9732" width="32.25" style="150" customWidth="1"/>
    <col min="9733" max="9734" width="21.5" style="150" customWidth="1"/>
    <col min="9735" max="9735" width="12" style="150" customWidth="1"/>
    <col min="9736" max="9739" width="0" style="150" hidden="1" customWidth="1"/>
    <col min="9740" max="9984" width="9" style="150"/>
    <col min="9985" max="9985" width="8.875" style="150" bestFit="1" customWidth="1"/>
    <col min="9986" max="9986" width="15.5" style="150" customWidth="1"/>
    <col min="9987" max="9987" width="59.5" style="150" customWidth="1"/>
    <col min="9988" max="9988" width="32.25" style="150" customWidth="1"/>
    <col min="9989" max="9990" width="21.5" style="150" customWidth="1"/>
    <col min="9991" max="9991" width="12" style="150" customWidth="1"/>
    <col min="9992" max="9995" width="0" style="150" hidden="1" customWidth="1"/>
    <col min="9996" max="10240" width="9" style="150"/>
    <col min="10241" max="10241" width="8.875" style="150" bestFit="1" customWidth="1"/>
    <col min="10242" max="10242" width="15.5" style="150" customWidth="1"/>
    <col min="10243" max="10243" width="59.5" style="150" customWidth="1"/>
    <col min="10244" max="10244" width="32.25" style="150" customWidth="1"/>
    <col min="10245" max="10246" width="21.5" style="150" customWidth="1"/>
    <col min="10247" max="10247" width="12" style="150" customWidth="1"/>
    <col min="10248" max="10251" width="0" style="150" hidden="1" customWidth="1"/>
    <col min="10252" max="10496" width="9" style="150"/>
    <col min="10497" max="10497" width="8.875" style="150" bestFit="1" customWidth="1"/>
    <col min="10498" max="10498" width="15.5" style="150" customWidth="1"/>
    <col min="10499" max="10499" width="59.5" style="150" customWidth="1"/>
    <col min="10500" max="10500" width="32.25" style="150" customWidth="1"/>
    <col min="10501" max="10502" width="21.5" style="150" customWidth="1"/>
    <col min="10503" max="10503" width="12" style="150" customWidth="1"/>
    <col min="10504" max="10507" width="0" style="150" hidden="1" customWidth="1"/>
    <col min="10508" max="10752" width="9" style="150"/>
    <col min="10753" max="10753" width="8.875" style="150" bestFit="1" customWidth="1"/>
    <col min="10754" max="10754" width="15.5" style="150" customWidth="1"/>
    <col min="10755" max="10755" width="59.5" style="150" customWidth="1"/>
    <col min="10756" max="10756" width="32.25" style="150" customWidth="1"/>
    <col min="10757" max="10758" width="21.5" style="150" customWidth="1"/>
    <col min="10759" max="10759" width="12" style="150" customWidth="1"/>
    <col min="10760" max="10763" width="0" style="150" hidden="1" customWidth="1"/>
    <col min="10764" max="11008" width="9" style="150"/>
    <col min="11009" max="11009" width="8.875" style="150" bestFit="1" customWidth="1"/>
    <col min="11010" max="11010" width="15.5" style="150" customWidth="1"/>
    <col min="11011" max="11011" width="59.5" style="150" customWidth="1"/>
    <col min="11012" max="11012" width="32.25" style="150" customWidth="1"/>
    <col min="11013" max="11014" width="21.5" style="150" customWidth="1"/>
    <col min="11015" max="11015" width="12" style="150" customWidth="1"/>
    <col min="11016" max="11019" width="0" style="150" hidden="1" customWidth="1"/>
    <col min="11020" max="11264" width="9" style="150"/>
    <col min="11265" max="11265" width="8.875" style="150" bestFit="1" customWidth="1"/>
    <col min="11266" max="11266" width="15.5" style="150" customWidth="1"/>
    <col min="11267" max="11267" width="59.5" style="150" customWidth="1"/>
    <col min="11268" max="11268" width="32.25" style="150" customWidth="1"/>
    <col min="11269" max="11270" width="21.5" style="150" customWidth="1"/>
    <col min="11271" max="11271" width="12" style="150" customWidth="1"/>
    <col min="11272" max="11275" width="0" style="150" hidden="1" customWidth="1"/>
    <col min="11276" max="11520" width="9" style="150"/>
    <col min="11521" max="11521" width="8.875" style="150" bestFit="1" customWidth="1"/>
    <col min="11522" max="11522" width="15.5" style="150" customWidth="1"/>
    <col min="11523" max="11523" width="59.5" style="150" customWidth="1"/>
    <col min="11524" max="11524" width="32.25" style="150" customWidth="1"/>
    <col min="11525" max="11526" width="21.5" style="150" customWidth="1"/>
    <col min="11527" max="11527" width="12" style="150" customWidth="1"/>
    <col min="11528" max="11531" width="0" style="150" hidden="1" customWidth="1"/>
    <col min="11532" max="11776" width="9" style="150"/>
    <col min="11777" max="11777" width="8.875" style="150" bestFit="1" customWidth="1"/>
    <col min="11778" max="11778" width="15.5" style="150" customWidth="1"/>
    <col min="11779" max="11779" width="59.5" style="150" customWidth="1"/>
    <col min="11780" max="11780" width="32.25" style="150" customWidth="1"/>
    <col min="11781" max="11782" width="21.5" style="150" customWidth="1"/>
    <col min="11783" max="11783" width="12" style="150" customWidth="1"/>
    <col min="11784" max="11787" width="0" style="150" hidden="1" customWidth="1"/>
    <col min="11788" max="12032" width="9" style="150"/>
    <col min="12033" max="12033" width="8.875" style="150" bestFit="1" customWidth="1"/>
    <col min="12034" max="12034" width="15.5" style="150" customWidth="1"/>
    <col min="12035" max="12035" width="59.5" style="150" customWidth="1"/>
    <col min="12036" max="12036" width="32.25" style="150" customWidth="1"/>
    <col min="12037" max="12038" width="21.5" style="150" customWidth="1"/>
    <col min="12039" max="12039" width="12" style="150" customWidth="1"/>
    <col min="12040" max="12043" width="0" style="150" hidden="1" customWidth="1"/>
    <col min="12044" max="12288" width="9" style="150"/>
    <col min="12289" max="12289" width="8.875" style="150" bestFit="1" customWidth="1"/>
    <col min="12290" max="12290" width="15.5" style="150" customWidth="1"/>
    <col min="12291" max="12291" width="59.5" style="150" customWidth="1"/>
    <col min="12292" max="12292" width="32.25" style="150" customWidth="1"/>
    <col min="12293" max="12294" width="21.5" style="150" customWidth="1"/>
    <col min="12295" max="12295" width="12" style="150" customWidth="1"/>
    <col min="12296" max="12299" width="0" style="150" hidden="1" customWidth="1"/>
    <col min="12300" max="12544" width="9" style="150"/>
    <col min="12545" max="12545" width="8.875" style="150" bestFit="1" customWidth="1"/>
    <col min="12546" max="12546" width="15.5" style="150" customWidth="1"/>
    <col min="12547" max="12547" width="59.5" style="150" customWidth="1"/>
    <col min="12548" max="12548" width="32.25" style="150" customWidth="1"/>
    <col min="12549" max="12550" width="21.5" style="150" customWidth="1"/>
    <col min="12551" max="12551" width="12" style="150" customWidth="1"/>
    <col min="12552" max="12555" width="0" style="150" hidden="1" customWidth="1"/>
    <col min="12556" max="12800" width="9" style="150"/>
    <col min="12801" max="12801" width="8.875" style="150" bestFit="1" customWidth="1"/>
    <col min="12802" max="12802" width="15.5" style="150" customWidth="1"/>
    <col min="12803" max="12803" width="59.5" style="150" customWidth="1"/>
    <col min="12804" max="12804" width="32.25" style="150" customWidth="1"/>
    <col min="12805" max="12806" width="21.5" style="150" customWidth="1"/>
    <col min="12807" max="12807" width="12" style="150" customWidth="1"/>
    <col min="12808" max="12811" width="0" style="150" hidden="1" customWidth="1"/>
    <col min="12812" max="13056" width="9" style="150"/>
    <col min="13057" max="13057" width="8.875" style="150" bestFit="1" customWidth="1"/>
    <col min="13058" max="13058" width="15.5" style="150" customWidth="1"/>
    <col min="13059" max="13059" width="59.5" style="150" customWidth="1"/>
    <col min="13060" max="13060" width="32.25" style="150" customWidth="1"/>
    <col min="13061" max="13062" width="21.5" style="150" customWidth="1"/>
    <col min="13063" max="13063" width="12" style="150" customWidth="1"/>
    <col min="13064" max="13067" width="0" style="150" hidden="1" customWidth="1"/>
    <col min="13068" max="13312" width="9" style="150"/>
    <col min="13313" max="13313" width="8.875" style="150" bestFit="1" customWidth="1"/>
    <col min="13314" max="13314" width="15.5" style="150" customWidth="1"/>
    <col min="13315" max="13315" width="59.5" style="150" customWidth="1"/>
    <col min="13316" max="13316" width="32.25" style="150" customWidth="1"/>
    <col min="13317" max="13318" width="21.5" style="150" customWidth="1"/>
    <col min="13319" max="13319" width="12" style="150" customWidth="1"/>
    <col min="13320" max="13323" width="0" style="150" hidden="1" customWidth="1"/>
    <col min="13324" max="13568" width="9" style="150"/>
    <col min="13569" max="13569" width="8.875" style="150" bestFit="1" customWidth="1"/>
    <col min="13570" max="13570" width="15.5" style="150" customWidth="1"/>
    <col min="13571" max="13571" width="59.5" style="150" customWidth="1"/>
    <col min="13572" max="13572" width="32.25" style="150" customWidth="1"/>
    <col min="13573" max="13574" width="21.5" style="150" customWidth="1"/>
    <col min="13575" max="13575" width="12" style="150" customWidth="1"/>
    <col min="13576" max="13579" width="0" style="150" hidden="1" customWidth="1"/>
    <col min="13580" max="13824" width="9" style="150"/>
    <col min="13825" max="13825" width="8.875" style="150" bestFit="1" customWidth="1"/>
    <col min="13826" max="13826" width="15.5" style="150" customWidth="1"/>
    <col min="13827" max="13827" width="59.5" style="150" customWidth="1"/>
    <col min="13828" max="13828" width="32.25" style="150" customWidth="1"/>
    <col min="13829" max="13830" width="21.5" style="150" customWidth="1"/>
    <col min="13831" max="13831" width="12" style="150" customWidth="1"/>
    <col min="13832" max="13835" width="0" style="150" hidden="1" customWidth="1"/>
    <col min="13836" max="14080" width="9" style="150"/>
    <col min="14081" max="14081" width="8.875" style="150" bestFit="1" customWidth="1"/>
    <col min="14082" max="14082" width="15.5" style="150" customWidth="1"/>
    <col min="14083" max="14083" width="59.5" style="150" customWidth="1"/>
    <col min="14084" max="14084" width="32.25" style="150" customWidth="1"/>
    <col min="14085" max="14086" width="21.5" style="150" customWidth="1"/>
    <col min="14087" max="14087" width="12" style="150" customWidth="1"/>
    <col min="14088" max="14091" width="0" style="150" hidden="1" customWidth="1"/>
    <col min="14092" max="14336" width="9" style="150"/>
    <col min="14337" max="14337" width="8.875" style="150" bestFit="1" customWidth="1"/>
    <col min="14338" max="14338" width="15.5" style="150" customWidth="1"/>
    <col min="14339" max="14339" width="59.5" style="150" customWidth="1"/>
    <col min="14340" max="14340" width="32.25" style="150" customWidth="1"/>
    <col min="14341" max="14342" width="21.5" style="150" customWidth="1"/>
    <col min="14343" max="14343" width="12" style="150" customWidth="1"/>
    <col min="14344" max="14347" width="0" style="150" hidden="1" customWidth="1"/>
    <col min="14348" max="14592" width="9" style="150"/>
    <col min="14593" max="14593" width="8.875" style="150" bestFit="1" customWidth="1"/>
    <col min="14594" max="14594" width="15.5" style="150" customWidth="1"/>
    <col min="14595" max="14595" width="59.5" style="150" customWidth="1"/>
    <col min="14596" max="14596" width="32.25" style="150" customWidth="1"/>
    <col min="14597" max="14598" width="21.5" style="150" customWidth="1"/>
    <col min="14599" max="14599" width="12" style="150" customWidth="1"/>
    <col min="14600" max="14603" width="0" style="150" hidden="1" customWidth="1"/>
    <col min="14604" max="14848" width="9" style="150"/>
    <col min="14849" max="14849" width="8.875" style="150" bestFit="1" customWidth="1"/>
    <col min="14850" max="14850" width="15.5" style="150" customWidth="1"/>
    <col min="14851" max="14851" width="59.5" style="150" customWidth="1"/>
    <col min="14852" max="14852" width="32.25" style="150" customWidth="1"/>
    <col min="14853" max="14854" width="21.5" style="150" customWidth="1"/>
    <col min="14855" max="14855" width="12" style="150" customWidth="1"/>
    <col min="14856" max="14859" width="0" style="150" hidden="1" customWidth="1"/>
    <col min="14860" max="15104" width="9" style="150"/>
    <col min="15105" max="15105" width="8.875" style="150" bestFit="1" customWidth="1"/>
    <col min="15106" max="15106" width="15.5" style="150" customWidth="1"/>
    <col min="15107" max="15107" width="59.5" style="150" customWidth="1"/>
    <col min="15108" max="15108" width="32.25" style="150" customWidth="1"/>
    <col min="15109" max="15110" width="21.5" style="150" customWidth="1"/>
    <col min="15111" max="15111" width="12" style="150" customWidth="1"/>
    <col min="15112" max="15115" width="0" style="150" hidden="1" customWidth="1"/>
    <col min="15116" max="15360" width="9" style="150"/>
    <col min="15361" max="15361" width="8.875" style="150" bestFit="1" customWidth="1"/>
    <col min="15362" max="15362" width="15.5" style="150" customWidth="1"/>
    <col min="15363" max="15363" width="59.5" style="150" customWidth="1"/>
    <col min="15364" max="15364" width="32.25" style="150" customWidth="1"/>
    <col min="15365" max="15366" width="21.5" style="150" customWidth="1"/>
    <col min="15367" max="15367" width="12" style="150" customWidth="1"/>
    <col min="15368" max="15371" width="0" style="150" hidden="1" customWidth="1"/>
    <col min="15372" max="15616" width="9" style="150"/>
    <col min="15617" max="15617" width="8.875" style="150" bestFit="1" customWidth="1"/>
    <col min="15618" max="15618" width="15.5" style="150" customWidth="1"/>
    <col min="15619" max="15619" width="59.5" style="150" customWidth="1"/>
    <col min="15620" max="15620" width="32.25" style="150" customWidth="1"/>
    <col min="15621" max="15622" width="21.5" style="150" customWidth="1"/>
    <col min="15623" max="15623" width="12" style="150" customWidth="1"/>
    <col min="15624" max="15627" width="0" style="150" hidden="1" customWidth="1"/>
    <col min="15628" max="15872" width="9" style="150"/>
    <col min="15873" max="15873" width="8.875" style="150" bestFit="1" customWidth="1"/>
    <col min="15874" max="15874" width="15.5" style="150" customWidth="1"/>
    <col min="15875" max="15875" width="59.5" style="150" customWidth="1"/>
    <col min="15876" max="15876" width="32.25" style="150" customWidth="1"/>
    <col min="15877" max="15878" width="21.5" style="150" customWidth="1"/>
    <col min="15879" max="15879" width="12" style="150" customWidth="1"/>
    <col min="15880" max="15883" width="0" style="150" hidden="1" customWidth="1"/>
    <col min="15884" max="16128" width="9" style="150"/>
    <col min="16129" max="16129" width="8.875" style="150" bestFit="1" customWidth="1"/>
    <col min="16130" max="16130" width="15.5" style="150" customWidth="1"/>
    <col min="16131" max="16131" width="59.5" style="150" customWidth="1"/>
    <col min="16132" max="16132" width="32.25" style="150" customWidth="1"/>
    <col min="16133" max="16134" width="21.5" style="150" customWidth="1"/>
    <col min="16135" max="16135" width="12" style="150" customWidth="1"/>
    <col min="16136" max="16139" width="0" style="150" hidden="1" customWidth="1"/>
    <col min="16140" max="16384" width="9" style="150"/>
  </cols>
  <sheetData>
    <row r="1" spans="1:11" x14ac:dyDescent="0.25">
      <c r="A1" s="147"/>
      <c r="B1" s="147"/>
      <c r="C1" s="147"/>
      <c r="D1" s="148"/>
      <c r="E1" s="149"/>
      <c r="F1" s="312" t="s">
        <v>160</v>
      </c>
      <c r="G1" s="312"/>
      <c r="H1" s="150" t="s">
        <v>163</v>
      </c>
      <c r="J1" s="150" t="s">
        <v>163</v>
      </c>
      <c r="K1" s="150" t="s">
        <v>163</v>
      </c>
    </row>
    <row r="2" spans="1:11" ht="15" customHeight="1" x14ac:dyDescent="0.25">
      <c r="A2" s="147"/>
      <c r="B2" s="147"/>
      <c r="C2" s="147"/>
      <c r="D2" s="313" t="s">
        <v>290</v>
      </c>
      <c r="E2" s="313"/>
      <c r="F2" s="313"/>
      <c r="G2" s="313"/>
    </row>
    <row r="3" spans="1:11" x14ac:dyDescent="0.25">
      <c r="A3" s="147"/>
      <c r="B3" s="147"/>
      <c r="C3" s="147"/>
      <c r="D3" s="314" t="s">
        <v>301</v>
      </c>
      <c r="E3" s="314"/>
      <c r="F3" s="314"/>
      <c r="G3" s="314"/>
    </row>
    <row r="4" spans="1:11" x14ac:dyDescent="0.25">
      <c r="A4" s="147"/>
      <c r="B4" s="147"/>
      <c r="C4" s="147"/>
      <c r="D4" s="151"/>
      <c r="E4" s="151"/>
      <c r="F4" s="315">
        <f ca="1">TODAY()</f>
        <v>43878</v>
      </c>
      <c r="G4" s="315"/>
    </row>
    <row r="5" spans="1:11" ht="36" customHeight="1" x14ac:dyDescent="0.25">
      <c r="A5" s="316" t="s">
        <v>165</v>
      </c>
      <c r="B5" s="316"/>
      <c r="C5" s="316"/>
      <c r="D5" s="316"/>
      <c r="E5" s="316"/>
      <c r="F5" s="316"/>
      <c r="G5" s="316"/>
    </row>
    <row r="6" spans="1:11" x14ac:dyDescent="0.25">
      <c r="A6" s="152" t="s">
        <v>166</v>
      </c>
      <c r="B6" s="153"/>
      <c r="C6" s="237" t="s">
        <v>297</v>
      </c>
      <c r="D6" s="154"/>
      <c r="E6" s="154"/>
      <c r="F6" s="154"/>
      <c r="G6" s="154"/>
    </row>
    <row r="7" spans="1:11" x14ac:dyDescent="0.25">
      <c r="A7" s="152" t="s">
        <v>167</v>
      </c>
      <c r="B7" s="152"/>
      <c r="C7" s="317" t="s">
        <v>293</v>
      </c>
      <c r="D7" s="317"/>
      <c r="E7" s="317"/>
      <c r="F7" s="317"/>
      <c r="G7" s="317"/>
    </row>
    <row r="8" spans="1:11" x14ac:dyDescent="0.25">
      <c r="A8" s="155"/>
      <c r="B8" s="155"/>
      <c r="C8" s="155"/>
      <c r="D8" s="155"/>
      <c r="E8" s="155"/>
      <c r="F8" s="155"/>
      <c r="G8" s="155"/>
    </row>
    <row r="9" spans="1:11" x14ac:dyDescent="0.25">
      <c r="A9" s="155" t="s">
        <v>168</v>
      </c>
      <c r="B9" s="156" t="s">
        <v>169</v>
      </c>
      <c r="C9" s="155"/>
      <c r="D9" s="155"/>
      <c r="E9" s="155"/>
      <c r="F9" s="155"/>
      <c r="G9" s="155"/>
    </row>
    <row r="10" spans="1:11" x14ac:dyDescent="0.25">
      <c r="A10" s="155" t="s">
        <v>170</v>
      </c>
      <c r="B10" s="156" t="s">
        <v>171</v>
      </c>
      <c r="C10" s="155"/>
      <c r="D10" s="155"/>
      <c r="E10" s="155"/>
      <c r="F10" s="155"/>
      <c r="G10" s="155"/>
    </row>
    <row r="11" spans="1:11" x14ac:dyDescent="0.25">
      <c r="A11" s="155" t="s">
        <v>172</v>
      </c>
      <c r="B11" s="155"/>
      <c r="C11" s="156">
        <v>2016</v>
      </c>
      <c r="D11" s="155"/>
      <c r="E11" s="155"/>
      <c r="F11" s="155"/>
      <c r="G11" s="155"/>
    </row>
    <row r="12" spans="1:11" ht="15.75" thickBot="1" x14ac:dyDescent="0.3">
      <c r="A12" s="155"/>
      <c r="B12" s="155"/>
      <c r="C12" s="155"/>
      <c r="D12" s="155"/>
      <c r="E12" s="155"/>
      <c r="F12" s="155"/>
      <c r="G12" s="155"/>
      <c r="J12" s="304" t="s">
        <v>173</v>
      </c>
      <c r="K12" s="304"/>
    </row>
    <row r="13" spans="1:11" ht="30.75" thickBot="1" x14ac:dyDescent="0.3">
      <c r="A13" s="157" t="s">
        <v>0</v>
      </c>
      <c r="B13" s="157" t="s">
        <v>14</v>
      </c>
      <c r="C13" s="157" t="s">
        <v>174</v>
      </c>
      <c r="D13" s="157" t="s">
        <v>175</v>
      </c>
      <c r="E13" s="157" t="s">
        <v>176</v>
      </c>
      <c r="F13" s="157" t="s">
        <v>177</v>
      </c>
      <c r="G13" s="157" t="s">
        <v>11</v>
      </c>
      <c r="H13" s="158" t="s">
        <v>178</v>
      </c>
      <c r="J13" s="158" t="s">
        <v>179</v>
      </c>
      <c r="K13" s="158" t="s">
        <v>180</v>
      </c>
    </row>
    <row r="14" spans="1:11" ht="15.75" hidden="1" thickBot="1" x14ac:dyDescent="0.3">
      <c r="A14" s="305" t="s">
        <v>181</v>
      </c>
      <c r="B14" s="306"/>
      <c r="C14" s="306"/>
      <c r="D14" s="306"/>
      <c r="E14" s="306"/>
      <c r="F14" s="306"/>
      <c r="G14" s="307"/>
      <c r="J14" s="150">
        <v>10</v>
      </c>
      <c r="K14" s="150">
        <f>SUMIF($H$16:$H$22,J14,$E$16:$E$22)</f>
        <v>0</v>
      </c>
    </row>
    <row r="15" spans="1:11" ht="15.75" hidden="1" thickBot="1" x14ac:dyDescent="0.3">
      <c r="A15" s="159" t="s">
        <v>182</v>
      </c>
      <c r="B15" s="160"/>
      <c r="C15" s="161" t="s">
        <v>183</v>
      </c>
      <c r="D15" s="162"/>
      <c r="E15" s="163"/>
      <c r="F15" s="164">
        <f>SUM(F16:F22)</f>
        <v>0</v>
      </c>
      <c r="G15" s="165" t="s">
        <v>184</v>
      </c>
      <c r="J15" s="150">
        <v>35</v>
      </c>
      <c r="K15" s="150">
        <f>SUMIF($H$16:$H$22,J15,$E$16:$E$22)</f>
        <v>0</v>
      </c>
    </row>
    <row r="16" spans="1:11" ht="15.75" hidden="1" thickBot="1" x14ac:dyDescent="0.3">
      <c r="A16" s="166" t="s">
        <v>185</v>
      </c>
      <c r="B16" s="167" t="s">
        <v>292</v>
      </c>
      <c r="C16" s="168" t="str">
        <f>IFERROR(INDEX('[1]Сборник МинЭнерго'!$B$110:$B$193,MATCH(B16,'[1]Сборник МинЭнерго'!$A$110:$A$193,0)),"-")</f>
        <v>ВЛ-10(6) кВ одноцепная, сечение проводов 50-120 мм2</v>
      </c>
      <c r="D16" s="169">
        <f>IFERROR(INDEX('[1]Сборник МинЭнерго'!$C$110:$C$193,MATCH(B16,'[1]Сборник МинЭнерго'!$A$110:$A$193,0)),0)</f>
        <v>2413</v>
      </c>
      <c r="E16" s="170"/>
      <c r="F16" s="171">
        <f>D16*E16</f>
        <v>0</v>
      </c>
      <c r="G16" s="172" t="str">
        <f>IFERROR(INDEX('[1]Сборник МинЭнерго'!$D$110:$D$193,MATCH(B16,'[1]Сборник МинЭнерго'!$A$110:$A$193,0)),"-")</f>
        <v>тыс. руб.</v>
      </c>
      <c r="H16" s="173">
        <f>IFERROR(INDEX('[1]Сборник МинЭнерго'!$F$110:$F$193,MATCH(B16,'[1]Сборник МинЭнерго'!$A$110:$A$193,0)),"-")</f>
        <v>10</v>
      </c>
      <c r="J16" s="150">
        <v>110</v>
      </c>
      <c r="K16" s="150">
        <f>SUMIF($H$16:$H$22,J16,$E$16:$E$22)</f>
        <v>0</v>
      </c>
    </row>
    <row r="17" spans="1:11" ht="15.75" hidden="1" thickBot="1" x14ac:dyDescent="0.3">
      <c r="A17" s="166" t="s">
        <v>186</v>
      </c>
      <c r="B17" s="167"/>
      <c r="C17" s="168" t="str">
        <f>IFERROR(INDEX('[1]Сборник МинЭнерго'!$B$110:$B$193,MATCH(B17,'[1]Сборник МинЭнерго'!$A$110:$A$193,0)),"-")</f>
        <v>-</v>
      </c>
      <c r="D17" s="169">
        <f>IFERROR(INDEX('[1]Сборник МинЭнерго'!$C$110:$C$193,MATCH(B17,'[1]Сборник МинЭнерго'!$A$110:$A$193,0)),0)</f>
        <v>0</v>
      </c>
      <c r="E17" s="174"/>
      <c r="F17" s="175">
        <f t="shared" ref="F17:F22" si="0">D17*E17</f>
        <v>0</v>
      </c>
      <c r="G17" s="172" t="str">
        <f>IFERROR(INDEX('[1]Сборник МинЭнерго'!$D$110:$D$193,MATCH(B17,'[1]Сборник МинЭнерго'!$A$110:$A$193,0)),"-")</f>
        <v>-</v>
      </c>
      <c r="H17" s="173" t="str">
        <f>IFERROR(INDEX('[1]Сборник МинЭнерго'!$F$110:$F$193,MATCH(B17,'[1]Сборник МинЭнерго'!$A$110:$A$193,0)),"-")</f>
        <v>-</v>
      </c>
      <c r="J17" s="150">
        <v>220</v>
      </c>
      <c r="K17" s="150">
        <f>SUMIF($H$16:$H$22,J17,$E$16:$E$22)</f>
        <v>0</v>
      </c>
    </row>
    <row r="18" spans="1:11" ht="15.75" hidden="1" thickBot="1" x14ac:dyDescent="0.3">
      <c r="A18" s="166" t="s">
        <v>187</v>
      </c>
      <c r="B18" s="167"/>
      <c r="C18" s="168" t="str">
        <f>IFERROR(INDEX('[1]Сборник МинЭнерго'!$B$110:$B$193,MATCH(B18,'[1]Сборник МинЭнерго'!$A$110:$A$193,0)),"-")</f>
        <v>-</v>
      </c>
      <c r="D18" s="169">
        <f>IFERROR(INDEX('[1]Сборник МинЭнерго'!$C$110:$C$193,MATCH(B18,'[1]Сборник МинЭнерго'!$A$110:$A$193,0)),0)</f>
        <v>0</v>
      </c>
      <c r="E18" s="174"/>
      <c r="F18" s="175">
        <f t="shared" si="0"/>
        <v>0</v>
      </c>
      <c r="G18" s="172" t="str">
        <f>IFERROR(INDEX('[1]Сборник МинЭнерго'!$D$110:$D$193,MATCH(B18,'[1]Сборник МинЭнерго'!$A$110:$A$193,0)),"-")</f>
        <v>-</v>
      </c>
      <c r="H18" s="173" t="str">
        <f>IFERROR(INDEX('[1]Сборник МинЭнерго'!$F$110:$F$193,MATCH(B18,'[1]Сборник МинЭнерго'!$A$110:$A$193,0)),"-")</f>
        <v>-</v>
      </c>
    </row>
    <row r="19" spans="1:11" ht="15.75" hidden="1" thickBot="1" x14ac:dyDescent="0.3">
      <c r="A19" s="166" t="s">
        <v>188</v>
      </c>
      <c r="B19" s="167"/>
      <c r="C19" s="168" t="str">
        <f>IFERROR(INDEX('[1]Сборник МинЭнерго'!$B$110:$B$193,MATCH(B19,'[1]Сборник МинЭнерго'!$A$110:$A$193,0)),"-")</f>
        <v>-</v>
      </c>
      <c r="D19" s="169">
        <f>IFERROR(INDEX('[1]Сборник МинЭнерго'!$C$110:$C$193,MATCH(B19,'[1]Сборник МинЭнерго'!$A$110:$A$193,0)),0)</f>
        <v>0</v>
      </c>
      <c r="E19" s="174"/>
      <c r="F19" s="175">
        <f t="shared" si="0"/>
        <v>0</v>
      </c>
      <c r="G19" s="172" t="str">
        <f>IFERROR(INDEX('[1]Сборник МинЭнерго'!$D$110:$D$193,MATCH(B19,'[1]Сборник МинЭнерго'!$A$110:$A$193,0)),"-")</f>
        <v>-</v>
      </c>
      <c r="H19" s="173" t="str">
        <f>IFERROR(INDEX('[1]Сборник МинЭнерго'!$F$110:$F$193,MATCH(B19,'[1]Сборник МинЭнерго'!$A$110:$A$193,0)),"-")</f>
        <v>-</v>
      </c>
    </row>
    <row r="20" spans="1:11" ht="15.75" hidden="1" thickBot="1" x14ac:dyDescent="0.3">
      <c r="A20" s="166" t="s">
        <v>189</v>
      </c>
      <c r="B20" s="167"/>
      <c r="C20" s="168" t="str">
        <f>IFERROR(INDEX('[1]Сборник МинЭнерго'!$B$110:$B$193,MATCH(B20,'[1]Сборник МинЭнерго'!$A$110:$A$193,0)),"-")</f>
        <v>-</v>
      </c>
      <c r="D20" s="169">
        <f>IFERROR(INDEX('[1]Сборник МинЭнерго'!$C$110:$C$193,MATCH(B20,'[1]Сборник МинЭнерго'!$A$110:$A$193,0)),0)</f>
        <v>0</v>
      </c>
      <c r="E20" s="174"/>
      <c r="F20" s="175">
        <f t="shared" si="0"/>
        <v>0</v>
      </c>
      <c r="G20" s="172" t="str">
        <f>IFERROR(INDEX('[1]Сборник МинЭнерго'!$D$110:$D$193,MATCH(B20,'[1]Сборник МинЭнерго'!$A$110:$A$193,0)),"-")</f>
        <v>-</v>
      </c>
      <c r="H20" s="173" t="str">
        <f>IFERROR(INDEX('[1]Сборник МинЭнерго'!$F$110:$F$193,MATCH(B20,'[1]Сборник МинЭнерго'!$A$110:$A$193,0)),"-")</f>
        <v>-</v>
      </c>
    </row>
    <row r="21" spans="1:11" ht="15.75" hidden="1" thickBot="1" x14ac:dyDescent="0.3">
      <c r="A21" s="166" t="s">
        <v>190</v>
      </c>
      <c r="B21" s="167"/>
      <c r="C21" s="168" t="str">
        <f>IFERROR(INDEX('[1]Сборник МинЭнерго'!$B$110:$B$193,MATCH(B21,'[1]Сборник МинЭнерго'!$A$110:$A$193,0)),"-")</f>
        <v>-</v>
      </c>
      <c r="D21" s="169">
        <f>IFERROR(INDEX('[1]Сборник МинЭнерго'!$C$110:$C$193,MATCH(B21,'[1]Сборник МинЭнерго'!$A$110:$A$193,0)),0)</f>
        <v>0</v>
      </c>
      <c r="E21" s="174"/>
      <c r="F21" s="175">
        <f t="shared" si="0"/>
        <v>0</v>
      </c>
      <c r="G21" s="172" t="str">
        <f>IFERROR(INDEX('[1]Сборник МинЭнерго'!$D$110:$D$193,MATCH(B21,'[1]Сборник МинЭнерго'!$A$110:$A$193,0)),"-")</f>
        <v>-</v>
      </c>
      <c r="H21" s="173" t="str">
        <f>IFERROR(INDEX('[1]Сборник МинЭнерго'!$F$110:$F$193,MATCH(B21,'[1]Сборник МинЭнерго'!$A$110:$A$193,0)),"-")</f>
        <v>-</v>
      </c>
    </row>
    <row r="22" spans="1:11" ht="15.75" hidden="1" thickBot="1" x14ac:dyDescent="0.3">
      <c r="A22" s="176" t="s">
        <v>191</v>
      </c>
      <c r="B22" s="177"/>
      <c r="C22" s="178" t="str">
        <f>IFERROR(INDEX('[1]Сборник МинЭнерго'!$B$110:$B$193,MATCH(B22,'[1]Сборник МинЭнерго'!$A$110:$A$193,0)),"-")</f>
        <v>-</v>
      </c>
      <c r="D22" s="179">
        <f>IFERROR(INDEX('[1]Сборник МинЭнерго'!$C$110:$C$193,MATCH(B22,'[1]Сборник МинЭнерго'!$A$110:$A$193,0)),0)</f>
        <v>0</v>
      </c>
      <c r="E22" s="180"/>
      <c r="F22" s="181">
        <f t="shared" si="0"/>
        <v>0</v>
      </c>
      <c r="G22" s="182" t="str">
        <f>IFERROR(INDEX('[1]Сборник МинЭнерго'!$D$110:$D$193,MATCH(B22,'[1]Сборник МинЭнерго'!$A$110:$A$193,0)),"-")</f>
        <v>-</v>
      </c>
      <c r="H22" s="173" t="str">
        <f>IFERROR(INDEX('[1]Сборник МинЭнерго'!$F$110:$F$193,MATCH(B22,'[1]Сборник МинЭнерго'!$A$110:$A$193,0)),"-")</f>
        <v>-</v>
      </c>
    </row>
    <row r="23" spans="1:11" ht="15.75" hidden="1" thickBot="1" x14ac:dyDescent="0.3">
      <c r="A23" s="159" t="s">
        <v>192</v>
      </c>
      <c r="B23" s="160"/>
      <c r="C23" s="161" t="s">
        <v>193</v>
      </c>
      <c r="D23" s="183"/>
      <c r="E23" s="184"/>
      <c r="F23" s="185">
        <f>SUM(F24:F30)</f>
        <v>0</v>
      </c>
      <c r="G23" s="186" t="s">
        <v>184</v>
      </c>
    </row>
    <row r="24" spans="1:11" ht="15.75" hidden="1" thickBot="1" x14ac:dyDescent="0.3">
      <c r="A24" s="187" t="s">
        <v>194</v>
      </c>
      <c r="B24" s="188" t="s">
        <v>195</v>
      </c>
      <c r="C24" s="168" t="str">
        <f>IFERROR(INDEX('[1]Сборник МинЭнерго'!$B$194:$B$201,MATCH(B24,Демонтаж_ВЛ,0)),"-")</f>
        <v>Демонтаж одноцепной ВЛ-10 кВ</v>
      </c>
      <c r="D24" s="169">
        <f>IFERROR(INDEX('[1]Сборник МинЭнерго'!$C$194:$C$201,MATCH(B24,Демонтаж_ВЛ,0)),0)</f>
        <v>92</v>
      </c>
      <c r="E24" s="170"/>
      <c r="F24" s="169">
        <f>D24*E24</f>
        <v>0</v>
      </c>
      <c r="G24" s="172" t="str">
        <f>IFERROR(INDEX('[1]Сборник МинЭнерго'!$D$194:$D$201,MATCH(B24,Демонтаж_ВЛ,0)),"-")</f>
        <v>тыс. руб.</v>
      </c>
    </row>
    <row r="25" spans="1:11" ht="15.75" hidden="1" thickBot="1" x14ac:dyDescent="0.3">
      <c r="A25" s="187" t="s">
        <v>196</v>
      </c>
      <c r="B25" s="188"/>
      <c r="C25" s="168" t="str">
        <f>IFERROR(INDEX('[1]Сборник МинЭнерго'!$B$194:$B$201,MATCH(B25,Демонтаж_ВЛ,0)),"-")</f>
        <v>-</v>
      </c>
      <c r="D25" s="169">
        <f>IFERROR(INDEX('[1]Сборник МинЭнерго'!$C$194:$C$201,MATCH(B25,Демонтаж_ВЛ,0)),0)</f>
        <v>0</v>
      </c>
      <c r="E25" s="174"/>
      <c r="F25" s="169">
        <f t="shared" ref="F25:F30" si="1">D25*E25</f>
        <v>0</v>
      </c>
      <c r="G25" s="172" t="str">
        <f>IFERROR(INDEX('[1]Сборник МинЭнерго'!$D$194:$D$201,MATCH(B25,Демонтаж_ВЛ,0)),"-")</f>
        <v>-</v>
      </c>
    </row>
    <row r="26" spans="1:11" ht="15.75" hidden="1" thickBot="1" x14ac:dyDescent="0.3">
      <c r="A26" s="187" t="s">
        <v>197</v>
      </c>
      <c r="B26" s="188"/>
      <c r="C26" s="168" t="str">
        <f>IFERROR(INDEX('[1]Сборник МинЭнерго'!$B$194:$B$201,MATCH(B26,Демонтаж_ВЛ,0)),"-")</f>
        <v>-</v>
      </c>
      <c r="D26" s="169">
        <f>IFERROR(INDEX('[1]Сборник МинЭнерго'!$C$194:$C$201,MATCH(B26,Демонтаж_ВЛ,0)),0)</f>
        <v>0</v>
      </c>
      <c r="E26" s="174"/>
      <c r="F26" s="169">
        <f t="shared" si="1"/>
        <v>0</v>
      </c>
      <c r="G26" s="172" t="str">
        <f>IFERROR(INDEX('[1]Сборник МинЭнерго'!$D$194:$D$201,MATCH(B26,Демонтаж_ВЛ,0)),"-")</f>
        <v>-</v>
      </c>
    </row>
    <row r="27" spans="1:11" ht="15.75" hidden="1" thickBot="1" x14ac:dyDescent="0.3">
      <c r="A27" s="187" t="s">
        <v>198</v>
      </c>
      <c r="B27" s="188"/>
      <c r="C27" s="168" t="str">
        <f>IFERROR(INDEX('[1]Сборник МинЭнерго'!$B$194:$B$201,MATCH(B27,Демонтаж_ВЛ,0)),"-")</f>
        <v>-</v>
      </c>
      <c r="D27" s="169">
        <f>IFERROR(INDEX('[1]Сборник МинЭнерго'!$C$194:$C$201,MATCH(B27,Демонтаж_ВЛ,0)),0)</f>
        <v>0</v>
      </c>
      <c r="E27" s="174"/>
      <c r="F27" s="169">
        <f t="shared" si="1"/>
        <v>0</v>
      </c>
      <c r="G27" s="172" t="str">
        <f>IFERROR(INDEX('[1]Сборник МинЭнерго'!$D$194:$D$201,MATCH(B27,Демонтаж_ВЛ,0)),"-")</f>
        <v>-</v>
      </c>
    </row>
    <row r="28" spans="1:11" ht="15.75" hidden="1" thickBot="1" x14ac:dyDescent="0.3">
      <c r="A28" s="187" t="s">
        <v>199</v>
      </c>
      <c r="B28" s="188"/>
      <c r="C28" s="168" t="str">
        <f>IFERROR(INDEX('[1]Сборник МинЭнерго'!$B$194:$B$201,MATCH(B28,Демонтаж_ВЛ,0)),"-")</f>
        <v>-</v>
      </c>
      <c r="D28" s="169">
        <f>IFERROR(INDEX('[1]Сборник МинЭнерго'!$C$194:$C$201,MATCH(B28,Демонтаж_ВЛ,0)),0)</f>
        <v>0</v>
      </c>
      <c r="E28" s="174"/>
      <c r="F28" s="169">
        <f t="shared" si="1"/>
        <v>0</v>
      </c>
      <c r="G28" s="172" t="str">
        <f>IFERROR(INDEX('[1]Сборник МинЭнерго'!$D$194:$D$201,MATCH(B28,Демонтаж_ВЛ,0)),"-")</f>
        <v>-</v>
      </c>
    </row>
    <row r="29" spans="1:11" ht="15.75" hidden="1" thickBot="1" x14ac:dyDescent="0.3">
      <c r="A29" s="187" t="s">
        <v>200</v>
      </c>
      <c r="B29" s="188"/>
      <c r="C29" s="168" t="str">
        <f>IFERROR(INDEX('[1]Сборник МинЭнерго'!$B$194:$B$201,MATCH(B29,Демонтаж_ВЛ,0)),"-")</f>
        <v>-</v>
      </c>
      <c r="D29" s="169">
        <f>IFERROR(INDEX('[1]Сборник МинЭнерго'!$C$194:$C$201,MATCH(B29,Демонтаж_ВЛ,0)),0)</f>
        <v>0</v>
      </c>
      <c r="E29" s="174"/>
      <c r="F29" s="169">
        <f t="shared" si="1"/>
        <v>0</v>
      </c>
      <c r="G29" s="172" t="str">
        <f>IFERROR(INDEX('[1]Сборник МинЭнерго'!$D$194:$D$201,MATCH(B29,Демонтаж_ВЛ,0)),"-")</f>
        <v>-</v>
      </c>
    </row>
    <row r="30" spans="1:11" ht="15.75" hidden="1" thickBot="1" x14ac:dyDescent="0.3">
      <c r="A30" s="189" t="s">
        <v>201</v>
      </c>
      <c r="B30" s="190"/>
      <c r="C30" s="178" t="str">
        <f>IFERROR(INDEX('[1]Сборник МинЭнерго'!$B$194:$B$201,MATCH(B30,Демонтаж_ВЛ,0)),"-")</f>
        <v>-</v>
      </c>
      <c r="D30" s="179">
        <f>IFERROR(INDEX('[1]Сборник МинЭнерго'!$C$194:$C$201,MATCH(B30,Демонтаж_ВЛ,0)),0)</f>
        <v>0</v>
      </c>
      <c r="E30" s="180"/>
      <c r="F30" s="179">
        <f t="shared" si="1"/>
        <v>0</v>
      </c>
      <c r="G30" s="182" t="str">
        <f>IFERROR(INDEX('[1]Сборник МинЭнерго'!$D$194:$D$201,MATCH(B30,Демонтаж_ВЛ,0)),"-")</f>
        <v>-</v>
      </c>
    </row>
    <row r="31" spans="1:11" ht="15.75" hidden="1" thickBot="1" x14ac:dyDescent="0.3">
      <c r="A31" s="159" t="s">
        <v>202</v>
      </c>
      <c r="B31" s="160"/>
      <c r="C31" s="161" t="s">
        <v>203</v>
      </c>
      <c r="D31" s="183"/>
      <c r="E31" s="184"/>
      <c r="F31" s="185">
        <f ca="1">SUM(F32:F38)</f>
        <v>0</v>
      </c>
      <c r="G31" s="186" t="s">
        <v>184</v>
      </c>
    </row>
    <row r="32" spans="1:11" ht="30.75" hidden="1" thickBot="1" x14ac:dyDescent="0.3">
      <c r="A32" s="187" t="s">
        <v>194</v>
      </c>
      <c r="B32" s="191" t="s">
        <v>204</v>
      </c>
      <c r="C32" s="168" t="str">
        <f>CONCATENATE("Проектно-изыскательские работы для ВЛ-10 (6) кВ, протяженностью ",K14," км")</f>
        <v>Проектно-изыскательские работы для ВЛ-10 (6) кВ, протяженностью 0 км</v>
      </c>
      <c r="D32" s="169" t="s">
        <v>204</v>
      </c>
      <c r="E32" s="192">
        <f>K14</f>
        <v>0</v>
      </c>
      <c r="F32" s="169">
        <f ca="1">IFERROR([5]!Interpol(4,13,'[1]Сборник МинЭнерго'!$J$3:$J$6,'[1]Сборник МинЭнерго'!$K$2:$W$2,'[1]Сборник МинЭнерго'!$K$3:$W$6,J14,K14),0)</f>
        <v>0</v>
      </c>
      <c r="G32" s="172" t="s">
        <v>184</v>
      </c>
    </row>
    <row r="33" spans="1:8" ht="30.75" hidden="1" thickBot="1" x14ac:dyDescent="0.3">
      <c r="A33" s="187" t="s">
        <v>196</v>
      </c>
      <c r="B33" s="191" t="s">
        <v>204</v>
      </c>
      <c r="C33" s="168" t="str">
        <f>CONCATENATE("Проектно-изыскательские работы для ВЛ-35 кВ, протяженностью ",K15," км")</f>
        <v>Проектно-изыскательские работы для ВЛ-35 кВ, протяженностью 0 км</v>
      </c>
      <c r="D33" s="169" t="s">
        <v>204</v>
      </c>
      <c r="E33" s="192">
        <f>K15</f>
        <v>0</v>
      </c>
      <c r="F33" s="169">
        <f ca="1">IFERROR([5]!Interpol(4,13,'[1]Сборник МинЭнерго'!$J$3:$J$6,'[1]Сборник МинЭнерго'!$K$2:$W$2,'[1]Сборник МинЭнерго'!$K$3:$W$6,J15,K15),0)</f>
        <v>0</v>
      </c>
      <c r="G33" s="172" t="s">
        <v>184</v>
      </c>
    </row>
    <row r="34" spans="1:8" ht="30.75" hidden="1" thickBot="1" x14ac:dyDescent="0.3">
      <c r="A34" s="187" t="s">
        <v>197</v>
      </c>
      <c r="B34" s="191" t="s">
        <v>204</v>
      </c>
      <c r="C34" s="168" t="str">
        <f>CONCATENATE("Проектно-изыскательские работы для ВЛ-110 кВ, протяженностью ",K16," км")</f>
        <v>Проектно-изыскательские работы для ВЛ-110 кВ, протяженностью 0 км</v>
      </c>
      <c r="D34" s="169" t="s">
        <v>204</v>
      </c>
      <c r="E34" s="192">
        <f>K16</f>
        <v>0</v>
      </c>
      <c r="F34" s="169">
        <f ca="1">IFERROR([5]!Interpol(4,13,'[1]Сборник МинЭнерго'!$J$3:$J$6,'[1]Сборник МинЭнерго'!$K$2:$W$2,'[1]Сборник МинЭнерго'!$K$3:$W$6,J16,K16),0)</f>
        <v>0</v>
      </c>
      <c r="G34" s="172" t="s">
        <v>184</v>
      </c>
    </row>
    <row r="35" spans="1:8" ht="30.75" hidden="1" thickBot="1" x14ac:dyDescent="0.3">
      <c r="A35" s="187" t="s">
        <v>198</v>
      </c>
      <c r="B35" s="191" t="s">
        <v>204</v>
      </c>
      <c r="C35" s="168" t="str">
        <f>CONCATENATE("Проектно-изыскательские работы для ВЛ-220 кВ, протяженностью ",K17," км")</f>
        <v>Проектно-изыскательские работы для ВЛ-220 кВ, протяженностью 0 км</v>
      </c>
      <c r="D35" s="169" t="s">
        <v>204</v>
      </c>
      <c r="E35" s="192">
        <f>K17</f>
        <v>0</v>
      </c>
      <c r="F35" s="169">
        <f ca="1">IFERROR([5]!Interpol(4,13,'[1]Сборник МинЭнерго'!$J$3:$J$6,'[1]Сборник МинЭнерго'!$K$2:$W$2,'[1]Сборник МинЭнерго'!$K$3:$W$6,J17,K17),0)</f>
        <v>0</v>
      </c>
      <c r="G35" s="172" t="s">
        <v>184</v>
      </c>
    </row>
    <row r="36" spans="1:8" ht="15.75" hidden="1" thickBot="1" x14ac:dyDescent="0.3">
      <c r="A36" s="187" t="s">
        <v>199</v>
      </c>
      <c r="B36" s="188"/>
      <c r="C36" s="168" t="str">
        <f>IFERROR(INDEX('[1]Сборник МинЭнерго'!$B$202:$B$204,MATCH(B36,ПИР_ВЛ,0)),"-")</f>
        <v>-</v>
      </c>
      <c r="D36" s="169">
        <f>IFERROR(INDEX('[1]Сборник МинЭнерго'!$C$202:$C$204,MATCH(B36,ПИР_ВЛ,0)),0)</f>
        <v>0</v>
      </c>
      <c r="E36" s="193"/>
      <c r="F36" s="169">
        <f>D36*E36</f>
        <v>0</v>
      </c>
      <c r="G36" s="172" t="str">
        <f>IFERROR(INDEX('[1]Сборник МинЭнерго'!$D$202:$D$204,MATCH(B36,ПИР_ВЛ,0)),"-")</f>
        <v>-</v>
      </c>
    </row>
    <row r="37" spans="1:8" ht="15.75" hidden="1" thickBot="1" x14ac:dyDescent="0.3">
      <c r="A37" s="187" t="s">
        <v>200</v>
      </c>
      <c r="B37" s="188"/>
      <c r="C37" s="168" t="str">
        <f>IFERROR(INDEX('[1]Сборник МинЭнерго'!$B$202:$B$204,MATCH(B37,ПИР_ВЛ,0)),"-")</f>
        <v>-</v>
      </c>
      <c r="D37" s="169">
        <f>IFERROR(INDEX('[1]Сборник МинЭнерго'!$C$202:$C$204,MATCH(B37,ПИР_ВЛ,0)),0)</f>
        <v>0</v>
      </c>
      <c r="E37" s="193"/>
      <c r="F37" s="169">
        <f>D37*E37</f>
        <v>0</v>
      </c>
      <c r="G37" s="172" t="str">
        <f>IFERROR(INDEX('[1]Сборник МинЭнерго'!$D$202:$D$204,MATCH(B37,ПИР_ВЛ,0)),"-")</f>
        <v>-</v>
      </c>
    </row>
    <row r="38" spans="1:8" ht="15.75" hidden="1" thickBot="1" x14ac:dyDescent="0.3">
      <c r="A38" s="189" t="s">
        <v>201</v>
      </c>
      <c r="B38" s="190"/>
      <c r="C38" s="178" t="str">
        <f>IFERROR(INDEX('[1]Сборник МинЭнерго'!$B$202:$B$204,MATCH(B38,ПИР_ВЛ,0)),"-")</f>
        <v>-</v>
      </c>
      <c r="D38" s="179">
        <f>IFERROR(INDEX('[1]Сборник МинЭнерго'!$C$202:$C$204,MATCH(B38,ПИР_ВЛ,0)),0)</f>
        <v>0</v>
      </c>
      <c r="E38" s="194"/>
      <c r="F38" s="179">
        <f>D38*E38</f>
        <v>0</v>
      </c>
      <c r="G38" s="182" t="str">
        <f>IFERROR(INDEX('[1]Сборник МинЭнерго'!$D$202:$D$204,MATCH(B38,ПИР_ВЛ,0)),"-")</f>
        <v>-</v>
      </c>
    </row>
    <row r="39" spans="1:8" ht="15.75" hidden="1" thickBot="1" x14ac:dyDescent="0.3">
      <c r="A39" s="295" t="s">
        <v>205</v>
      </c>
      <c r="B39" s="296"/>
      <c r="C39" s="308"/>
      <c r="D39" s="308"/>
      <c r="E39" s="308"/>
      <c r="F39" s="195">
        <f ca="1">SUM(F15,F23,F31)</f>
        <v>0</v>
      </c>
      <c r="G39" s="196" t="s">
        <v>184</v>
      </c>
    </row>
    <row r="40" spans="1:8" ht="15.75" hidden="1" thickBot="1" x14ac:dyDescent="0.3">
      <c r="A40" s="309" t="s">
        <v>206</v>
      </c>
      <c r="B40" s="310"/>
      <c r="C40" s="310"/>
      <c r="D40" s="310"/>
      <c r="E40" s="310"/>
      <c r="F40" s="310"/>
      <c r="G40" s="311"/>
    </row>
    <row r="41" spans="1:8" ht="15.75" hidden="1" thickBot="1" x14ac:dyDescent="0.3">
      <c r="A41" s="159" t="s">
        <v>182</v>
      </c>
      <c r="B41" s="160"/>
      <c r="C41" s="161" t="s">
        <v>207</v>
      </c>
      <c r="D41" s="183"/>
      <c r="E41" s="197"/>
      <c r="F41" s="185">
        <f>SUM(F42:F48)</f>
        <v>0</v>
      </c>
      <c r="G41" s="186" t="s">
        <v>184</v>
      </c>
    </row>
    <row r="42" spans="1:8" ht="15.75" hidden="1" thickBot="1" x14ac:dyDescent="0.3">
      <c r="A42" s="166" t="s">
        <v>185</v>
      </c>
      <c r="B42" s="167"/>
      <c r="C42" s="168" t="str">
        <f>IFERROR(INDEX('[1]Сборник МинЭнерго'!$B$205:$B$324,MATCH(B42,КЛ,0)),"-")</f>
        <v>-</v>
      </c>
      <c r="D42" s="169">
        <f>IFERROR(INDEX('[1]Сборник МинЭнерго'!$C$205:$C$324,MATCH(B42,КЛ,0)),0)</f>
        <v>0</v>
      </c>
      <c r="E42" s="193"/>
      <c r="F42" s="169">
        <f>D42*E42</f>
        <v>0</v>
      </c>
      <c r="G42" s="172" t="str">
        <f>IFERROR(INDEX('[1]Сборник МинЭнерго'!$D$205:$D$324,MATCH(B42,КЛ,0)),"-")</f>
        <v>-</v>
      </c>
      <c r="H42" s="150" t="str">
        <f>IFERROR(INDEX('[1]Сборник МинЭнерго'!$F$205:$F$324,MATCH(B42,КЛ,0)),"-")</f>
        <v>-</v>
      </c>
    </row>
    <row r="43" spans="1:8" ht="15.75" hidden="1" thickBot="1" x14ac:dyDescent="0.3">
      <c r="A43" s="166" t="s">
        <v>186</v>
      </c>
      <c r="B43" s="167"/>
      <c r="C43" s="168" t="str">
        <f>IFERROR(INDEX('[1]Сборник МинЭнерго'!$B$205:$B$324,MATCH(B43,КЛ,0)),"-")</f>
        <v>-</v>
      </c>
      <c r="D43" s="169">
        <f>IFERROR(INDEX('[1]Сборник МинЭнерго'!$C$205:$C$324,MATCH(B43,КЛ,0)),0)</f>
        <v>0</v>
      </c>
      <c r="E43" s="193"/>
      <c r="F43" s="169">
        <f t="shared" ref="F43:F48" si="2">D43*E43</f>
        <v>0</v>
      </c>
      <c r="G43" s="172" t="str">
        <f>IFERROR(INDEX('[1]Сборник МинЭнерго'!$D$205:$D$324,MATCH(B43,КЛ,0)),"-")</f>
        <v>-</v>
      </c>
      <c r="H43" s="150" t="str">
        <f>IFERROR(INDEX('[1]Сборник МинЭнерго'!$F$205:$F$324,MATCH(B43,КЛ,0)),"-")</f>
        <v>-</v>
      </c>
    </row>
    <row r="44" spans="1:8" ht="15.75" hidden="1" thickBot="1" x14ac:dyDescent="0.3">
      <c r="A44" s="166" t="s">
        <v>187</v>
      </c>
      <c r="B44" s="167"/>
      <c r="C44" s="168" t="str">
        <f>IFERROR(INDEX('[1]Сборник МинЭнерго'!$B$205:$B$324,MATCH(B44,КЛ,0)),"-")</f>
        <v>-</v>
      </c>
      <c r="D44" s="169">
        <f>IFERROR(INDEX('[1]Сборник МинЭнерго'!$C$205:$C$324,MATCH(B44,КЛ,0)),0)</f>
        <v>0</v>
      </c>
      <c r="E44" s="193"/>
      <c r="F44" s="169">
        <f t="shared" si="2"/>
        <v>0</v>
      </c>
      <c r="G44" s="172" t="str">
        <f>IFERROR(INDEX('[1]Сборник МинЭнерго'!$D$205:$D$324,MATCH(B44,КЛ,0)),"-")</f>
        <v>-</v>
      </c>
      <c r="H44" s="150" t="str">
        <f>IFERROR(INDEX('[1]Сборник МинЭнерго'!$F$205:$F$324,MATCH(B44,КЛ,0)),"-")</f>
        <v>-</v>
      </c>
    </row>
    <row r="45" spans="1:8" ht="15.75" hidden="1" thickBot="1" x14ac:dyDescent="0.3">
      <c r="A45" s="166" t="s">
        <v>188</v>
      </c>
      <c r="B45" s="167"/>
      <c r="C45" s="168" t="str">
        <f>IFERROR(INDEX('[1]Сборник МинЭнерго'!$B$205:$B$324,MATCH(B45,КЛ,0)),"-")</f>
        <v>-</v>
      </c>
      <c r="D45" s="169">
        <f>IFERROR(INDEX('[1]Сборник МинЭнерго'!$C$205:$C$324,MATCH(B45,КЛ,0)),0)</f>
        <v>0</v>
      </c>
      <c r="E45" s="193"/>
      <c r="F45" s="169">
        <f t="shared" si="2"/>
        <v>0</v>
      </c>
      <c r="G45" s="172" t="str">
        <f>IFERROR(INDEX('[1]Сборник МинЭнерго'!$D$205:$D$324,MATCH(B45,КЛ,0)),"-")</f>
        <v>-</v>
      </c>
      <c r="H45" s="150" t="str">
        <f>IFERROR(INDEX('[1]Сборник МинЭнерго'!$F$205:$F$324,MATCH(B45,КЛ,0)),"-")</f>
        <v>-</v>
      </c>
    </row>
    <row r="46" spans="1:8" ht="15.75" hidden="1" thickBot="1" x14ac:dyDescent="0.3">
      <c r="A46" s="166" t="s">
        <v>189</v>
      </c>
      <c r="B46" s="167"/>
      <c r="C46" s="168" t="str">
        <f>IFERROR(INDEX('[1]Сборник МинЭнерго'!$B$205:$B$324,MATCH(B46,КЛ,0)),"-")</f>
        <v>-</v>
      </c>
      <c r="D46" s="169">
        <f>IFERROR(INDEX('[1]Сборник МинЭнерго'!$C$205:$C$324,MATCH(B46,КЛ,0)),0)</f>
        <v>0</v>
      </c>
      <c r="E46" s="193"/>
      <c r="F46" s="169">
        <f t="shared" si="2"/>
        <v>0</v>
      </c>
      <c r="G46" s="172" t="str">
        <f>IFERROR(INDEX('[1]Сборник МинЭнерго'!$D$205:$D$324,MATCH(B46,КЛ,0)),"-")</f>
        <v>-</v>
      </c>
      <c r="H46" s="150" t="str">
        <f>IFERROR(INDEX('[1]Сборник МинЭнерго'!$F$205:$F$324,MATCH(B46,КЛ,0)),"-")</f>
        <v>-</v>
      </c>
    </row>
    <row r="47" spans="1:8" ht="15.75" hidden="1" thickBot="1" x14ac:dyDescent="0.3">
      <c r="A47" s="166" t="s">
        <v>190</v>
      </c>
      <c r="B47" s="167"/>
      <c r="C47" s="168" t="str">
        <f>IFERROR(INDEX('[1]Сборник МинЭнерго'!$B$205:$B$324,MATCH(B47,КЛ,0)),"-")</f>
        <v>-</v>
      </c>
      <c r="D47" s="169">
        <f>IFERROR(INDEX('[1]Сборник МинЭнерго'!$C$205:$C$324,MATCH(B47,КЛ,0)),0)</f>
        <v>0</v>
      </c>
      <c r="E47" s="193"/>
      <c r="F47" s="169">
        <f t="shared" si="2"/>
        <v>0</v>
      </c>
      <c r="G47" s="172" t="str">
        <f>IFERROR(INDEX('[1]Сборник МинЭнерго'!$D$205:$D$324,MATCH(B47,КЛ,0)),"-")</f>
        <v>-</v>
      </c>
      <c r="H47" s="150" t="str">
        <f>IFERROR(INDEX('[1]Сборник МинЭнерго'!$F$205:$F$324,MATCH(B47,КЛ,0)),"-")</f>
        <v>-</v>
      </c>
    </row>
    <row r="48" spans="1:8" ht="15.75" hidden="1" thickBot="1" x14ac:dyDescent="0.3">
      <c r="A48" s="176" t="s">
        <v>191</v>
      </c>
      <c r="B48" s="177"/>
      <c r="C48" s="178" t="str">
        <f>IFERROR(INDEX('[1]Сборник МинЭнерго'!$B$205:$B$324,MATCH(B48,КЛ,0)),"-")</f>
        <v>-</v>
      </c>
      <c r="D48" s="179">
        <f>IFERROR(INDEX('[1]Сборник МинЭнерго'!$C$205:$C$324,MATCH(B48,КЛ,0)),0)</f>
        <v>0</v>
      </c>
      <c r="E48" s="194"/>
      <c r="F48" s="179">
        <f t="shared" si="2"/>
        <v>0</v>
      </c>
      <c r="G48" s="182" t="str">
        <f>IFERROR(INDEX('[1]Сборник МинЭнерго'!$D$205:$D$324,MATCH(B48,КЛ,0)),"-")</f>
        <v>-</v>
      </c>
      <c r="H48" s="150" t="str">
        <f>IFERROR(INDEX('[1]Сборник МинЭнерго'!$F$205:$F$324,MATCH(B48,КЛ,0)),"-")</f>
        <v>-</v>
      </c>
    </row>
    <row r="49" spans="1:7" ht="15.75" hidden="1" thickBot="1" x14ac:dyDescent="0.3">
      <c r="A49" s="159" t="s">
        <v>192</v>
      </c>
      <c r="B49" s="160"/>
      <c r="C49" s="161" t="s">
        <v>209</v>
      </c>
      <c r="D49" s="183"/>
      <c r="E49" s="197"/>
      <c r="F49" s="185">
        <f>SUM(F50:F56)</f>
        <v>0</v>
      </c>
      <c r="G49" s="186" t="s">
        <v>184</v>
      </c>
    </row>
    <row r="50" spans="1:7" ht="15.75" hidden="1" thickBot="1" x14ac:dyDescent="0.3">
      <c r="A50" s="166" t="s">
        <v>194</v>
      </c>
      <c r="B50" s="167"/>
      <c r="C50" s="168" t="str">
        <f>IFERROR(INDEX('[1]Сборник МинЭнерго'!$B$325:$B$330,MATCH(B50,Подготовка,0)),"-")</f>
        <v>-</v>
      </c>
      <c r="D50" s="169">
        <f>IFERROR(INDEX('[1]Сборник МинЭнерго'!$C$325:$C$330,MATCH(B50,Подготовка,0)),0)</f>
        <v>0</v>
      </c>
      <c r="E50" s="193"/>
      <c r="F50" s="169">
        <f>D50*E50</f>
        <v>0</v>
      </c>
      <c r="G50" s="172" t="str">
        <f>IFERROR(INDEX('[1]Сборник МинЭнерго'!$D$325:$D$330,MATCH(B50,Подготовка,0)),"-")</f>
        <v>-</v>
      </c>
    </row>
    <row r="51" spans="1:7" ht="15.75" hidden="1" thickBot="1" x14ac:dyDescent="0.3">
      <c r="A51" s="166" t="s">
        <v>196</v>
      </c>
      <c r="B51" s="167"/>
      <c r="C51" s="168" t="str">
        <f>IFERROR(INDEX('[1]Сборник МинЭнерго'!$B$325:$B$330,MATCH(B51,Подготовка,0)),"-")</f>
        <v>-</v>
      </c>
      <c r="D51" s="169">
        <f>IFERROR(INDEX('[1]Сборник МинЭнерго'!$C$325:$C$330,MATCH(B51,Подготовка,0)),0)</f>
        <v>0</v>
      </c>
      <c r="E51" s="193"/>
      <c r="F51" s="169">
        <f t="shared" ref="F51:F56" si="3">D51*E51</f>
        <v>0</v>
      </c>
      <c r="G51" s="172" t="str">
        <f>IFERROR(INDEX('[1]Сборник МинЭнерго'!$D$325:$D$330,MATCH(B51,Подготовка,0)),"-")</f>
        <v>-</v>
      </c>
    </row>
    <row r="52" spans="1:7" ht="15.75" hidden="1" thickBot="1" x14ac:dyDescent="0.3">
      <c r="A52" s="166" t="s">
        <v>197</v>
      </c>
      <c r="B52" s="167"/>
      <c r="C52" s="168" t="str">
        <f>IFERROR(INDEX('[1]Сборник МинЭнерго'!$B$325:$B$330,MATCH(B52,Подготовка,0)),"-")</f>
        <v>-</v>
      </c>
      <c r="D52" s="169">
        <f>IFERROR(INDEX('[1]Сборник МинЭнерго'!$C$325:$C$330,MATCH(B52,Подготовка,0)),0)</f>
        <v>0</v>
      </c>
      <c r="E52" s="193"/>
      <c r="F52" s="169">
        <f t="shared" si="3"/>
        <v>0</v>
      </c>
      <c r="G52" s="172" t="str">
        <f>IFERROR(INDEX('[1]Сборник МинЭнерго'!$D$325:$D$330,MATCH(B52,Подготовка,0)),"-")</f>
        <v>-</v>
      </c>
    </row>
    <row r="53" spans="1:7" ht="15.75" hidden="1" thickBot="1" x14ac:dyDescent="0.3">
      <c r="A53" s="166" t="s">
        <v>198</v>
      </c>
      <c r="B53" s="167"/>
      <c r="C53" s="168" t="str">
        <f>IFERROR(INDEX('[1]Сборник МинЭнерго'!$B$325:$B$330,MATCH(B53,Подготовка,0)),"-")</f>
        <v>-</v>
      </c>
      <c r="D53" s="169">
        <f>IFERROR(INDEX('[1]Сборник МинЭнерго'!$C$325:$C$330,MATCH(B53,Подготовка,0)),0)</f>
        <v>0</v>
      </c>
      <c r="E53" s="193"/>
      <c r="F53" s="169">
        <f t="shared" si="3"/>
        <v>0</v>
      </c>
      <c r="G53" s="172" t="str">
        <f>IFERROR(INDEX('[1]Сборник МинЭнерго'!$D$325:$D$330,MATCH(B53,Подготовка,0)),"-")</f>
        <v>-</v>
      </c>
    </row>
    <row r="54" spans="1:7" ht="15.75" hidden="1" thickBot="1" x14ac:dyDescent="0.3">
      <c r="A54" s="166" t="s">
        <v>199</v>
      </c>
      <c r="B54" s="167"/>
      <c r="C54" s="168" t="str">
        <f>IFERROR(INDEX('[1]Сборник МинЭнерго'!$B$325:$B$330,MATCH(B54,Подготовка,0)),"-")</f>
        <v>-</v>
      </c>
      <c r="D54" s="169">
        <f>IFERROR(INDEX('[1]Сборник МинЭнерго'!$C$325:$C$330,MATCH(B54,Подготовка,0)),0)</f>
        <v>0</v>
      </c>
      <c r="E54" s="193"/>
      <c r="F54" s="169">
        <f t="shared" si="3"/>
        <v>0</v>
      </c>
      <c r="G54" s="172" t="str">
        <f>IFERROR(INDEX('[1]Сборник МинЭнерго'!$D$325:$D$330,MATCH(B54,Подготовка,0)),"-")</f>
        <v>-</v>
      </c>
    </row>
    <row r="55" spans="1:7" ht="15.75" hidden="1" thickBot="1" x14ac:dyDescent="0.3">
      <c r="A55" s="166" t="s">
        <v>200</v>
      </c>
      <c r="B55" s="167"/>
      <c r="C55" s="168" t="str">
        <f>IFERROR(INDEX('[1]Сборник МинЭнерго'!$B$325:$B$330,MATCH(B55,Подготовка,0)),"-")</f>
        <v>-</v>
      </c>
      <c r="D55" s="169">
        <f>IFERROR(INDEX('[1]Сборник МинЭнерго'!$C$325:$C$330,MATCH(B55,Подготовка,0)),0)</f>
        <v>0</v>
      </c>
      <c r="E55" s="193"/>
      <c r="F55" s="169">
        <f t="shared" si="3"/>
        <v>0</v>
      </c>
      <c r="G55" s="172" t="str">
        <f>IFERROR(INDEX('[1]Сборник МинЭнерго'!$D$325:$D$330,MATCH(B55,Подготовка,0)),"-")</f>
        <v>-</v>
      </c>
    </row>
    <row r="56" spans="1:7" ht="15.75" hidden="1" thickBot="1" x14ac:dyDescent="0.3">
      <c r="A56" s="176" t="s">
        <v>201</v>
      </c>
      <c r="B56" s="177"/>
      <c r="C56" s="178" t="str">
        <f>IFERROR(INDEX('[1]Сборник МинЭнерго'!$B$325:$B$330,MATCH(B56,Подготовка,0)),"-")</f>
        <v>-</v>
      </c>
      <c r="D56" s="179">
        <f>IFERROR(INDEX('[1]Сборник МинЭнерго'!$C$325:$C$330,MATCH(B56,Подготовка,0)),0)</f>
        <v>0</v>
      </c>
      <c r="E56" s="194"/>
      <c r="F56" s="179">
        <f t="shared" si="3"/>
        <v>0</v>
      </c>
      <c r="G56" s="182" t="str">
        <f>IFERROR(INDEX('[1]Сборник МинЭнерго'!$D$325:$D$330,MATCH(B56,Подготовка,0)),"-")</f>
        <v>-</v>
      </c>
    </row>
    <row r="57" spans="1:7" ht="15.75" hidden="1" thickBot="1" x14ac:dyDescent="0.3">
      <c r="A57" s="159" t="s">
        <v>202</v>
      </c>
      <c r="B57" s="160"/>
      <c r="C57" s="161" t="s">
        <v>210</v>
      </c>
      <c r="D57" s="183"/>
      <c r="E57" s="197"/>
      <c r="F57" s="185">
        <f>SUM(F58:F59)</f>
        <v>0</v>
      </c>
      <c r="G57" s="186" t="s">
        <v>184</v>
      </c>
    </row>
    <row r="58" spans="1:7" ht="15.75" hidden="1" thickBot="1" x14ac:dyDescent="0.3">
      <c r="A58" s="166" t="s">
        <v>211</v>
      </c>
      <c r="B58" s="167"/>
      <c r="C58" s="168" t="str">
        <f>IFERROR(INDEX('[1]Сборник МинЭнерго'!$B$331:$B$332,MATCH(B58,ГНБ,0)),"-")</f>
        <v>-</v>
      </c>
      <c r="D58" s="169">
        <f>IFERROR(INDEX('[1]Сборник МинЭнерго'!$C$331:$C$332,MATCH(B58,ГНБ,0)),0)</f>
        <v>0</v>
      </c>
      <c r="E58" s="193"/>
      <c r="F58" s="169">
        <f>D58*E58</f>
        <v>0</v>
      </c>
      <c r="G58" s="172" t="str">
        <f>IFERROR(INDEX('[1]Сборник МинЭнерго'!$D$331:$D$332,MATCH(B58,ГНБ,0)),"-")</f>
        <v>-</v>
      </c>
    </row>
    <row r="59" spans="1:7" ht="15.75" hidden="1" thickBot="1" x14ac:dyDescent="0.3">
      <c r="A59" s="176" t="s">
        <v>212</v>
      </c>
      <c r="B59" s="177"/>
      <c r="C59" s="178" t="str">
        <f>IFERROR(INDEX('[1]Сборник МинЭнерго'!$B$331:$B$332,MATCH(B59,ГНБ,0)),"-")</f>
        <v>-</v>
      </c>
      <c r="D59" s="179">
        <f>IFERROR(INDEX('[1]Сборник МинЭнерго'!$C$331:$C$332,MATCH(B59,ГНБ,0)),0)</f>
        <v>0</v>
      </c>
      <c r="E59" s="194"/>
      <c r="F59" s="179">
        <f>D59*E59</f>
        <v>0</v>
      </c>
      <c r="G59" s="182" t="str">
        <f>IFERROR(INDEX('[1]Сборник МинЭнерго'!$D$331:$D$332,MATCH(B59,ГНБ,0)),"-")</f>
        <v>-</v>
      </c>
    </row>
    <row r="60" spans="1:7" ht="15.75" hidden="1" thickBot="1" x14ac:dyDescent="0.3">
      <c r="A60" s="159" t="s">
        <v>213</v>
      </c>
      <c r="B60" s="160"/>
      <c r="C60" s="161" t="s">
        <v>203</v>
      </c>
      <c r="D60" s="183"/>
      <c r="E60" s="197"/>
      <c r="F60" s="185">
        <f>SUM(F61:F62)</f>
        <v>0</v>
      </c>
      <c r="G60" s="186" t="s">
        <v>184</v>
      </c>
    </row>
    <row r="61" spans="1:7" ht="15.75" hidden="1" thickBot="1" x14ac:dyDescent="0.3">
      <c r="A61" s="166" t="s">
        <v>214</v>
      </c>
      <c r="B61" s="198" t="s">
        <v>208</v>
      </c>
      <c r="C61" s="168" t="str">
        <f>IFERROR(INDEX('[1]Сборник МинЭнерго'!$B$333:$B$334,MATCH(B61,ПИР_КЛ,0)),"-")</f>
        <v>Затраты на проектно-изыскательские работы КЛ-10 (6) кВ</v>
      </c>
      <c r="D61" s="169">
        <f>IFERROR(INDEX('[1]Сборник МинЭнерго'!$C$333:$C$334,MATCH(B61,ПИР_КЛ,0)),0)</f>
        <v>611</v>
      </c>
      <c r="E61" s="193"/>
      <c r="F61" s="169">
        <f>D61*E61</f>
        <v>0</v>
      </c>
      <c r="G61" s="172" t="str">
        <f>IFERROR(INDEX('[1]Сборник МинЭнерго'!$D$333:$D$334,MATCH(B61,ПИР_КЛ,0)),"-")</f>
        <v>тыс. руб.</v>
      </c>
    </row>
    <row r="62" spans="1:7" ht="15.75" hidden="1" thickBot="1" x14ac:dyDescent="0.3">
      <c r="A62" s="176" t="s">
        <v>215</v>
      </c>
      <c r="B62" s="199" t="s">
        <v>216</v>
      </c>
      <c r="C62" s="178" t="str">
        <f>IFERROR(INDEX('[1]Сборник МинЭнерго'!$B$333:$B$334,MATCH(B62,ПИР_КЛ,0)),"-")</f>
        <v>Затраты на проектно-изыскательские работы КЛ 35-500 кВ</v>
      </c>
      <c r="D62" s="179">
        <f>IFERROR(INDEX('[1]Сборник МинЭнерго'!$C$333:$C$334,MATCH(B62,ПИР_КЛ,0)),0)</f>
        <v>4461</v>
      </c>
      <c r="E62" s="194"/>
      <c r="F62" s="179">
        <f>D62*E62</f>
        <v>0</v>
      </c>
      <c r="G62" s="182" t="str">
        <f>IFERROR(INDEX('[1]Сборник МинЭнерго'!$D$333:$D$334,MATCH(B62,ПИР_КЛ,0)),"-")</f>
        <v>тыс. руб.</v>
      </c>
    </row>
    <row r="63" spans="1:7" ht="15.75" hidden="1" thickBot="1" x14ac:dyDescent="0.3">
      <c r="A63" s="295" t="s">
        <v>217</v>
      </c>
      <c r="B63" s="296"/>
      <c r="C63" s="308"/>
      <c r="D63" s="308"/>
      <c r="E63" s="308"/>
      <c r="F63" s="195">
        <f>SUM(F41,F49,F57,F60)</f>
        <v>0</v>
      </c>
      <c r="G63" s="196" t="s">
        <v>184</v>
      </c>
    </row>
    <row r="64" spans="1:7" ht="15.75" hidden="1" thickBot="1" x14ac:dyDescent="0.3">
      <c r="A64" s="297" t="s">
        <v>218</v>
      </c>
      <c r="B64" s="298"/>
      <c r="C64" s="298"/>
      <c r="D64" s="298"/>
      <c r="E64" s="298"/>
      <c r="F64" s="298"/>
      <c r="G64" s="299"/>
    </row>
    <row r="65" spans="1:7" ht="15.75" hidden="1" thickBot="1" x14ac:dyDescent="0.3">
      <c r="A65" s="200" t="s">
        <v>182</v>
      </c>
      <c r="B65" s="160"/>
      <c r="C65" s="201" t="s">
        <v>219</v>
      </c>
      <c r="D65" s="183"/>
      <c r="E65" s="197"/>
      <c r="F65" s="185">
        <f>SUM(F66:F72)</f>
        <v>0</v>
      </c>
      <c r="G65" s="186" t="s">
        <v>184</v>
      </c>
    </row>
    <row r="66" spans="1:7" ht="15.75" hidden="1" thickBot="1" x14ac:dyDescent="0.3">
      <c r="A66" s="202" t="s">
        <v>185</v>
      </c>
      <c r="B66" s="167"/>
      <c r="C66" s="168" t="str">
        <f>IFERROR(INDEX('[1]Сборник МинЭнерго'!$B$83:$B$109,MATCH(B66,ТП,0)),"-")</f>
        <v>-</v>
      </c>
      <c r="D66" s="169">
        <f>IFERROR(INDEX('[1]Сборник МинЭнерго'!$C$83:$C$109,MATCH(B66,ТП,0)),0)</f>
        <v>0</v>
      </c>
      <c r="E66" s="193"/>
      <c r="F66" s="169">
        <f>D66*E66</f>
        <v>0</v>
      </c>
      <c r="G66" s="172" t="str">
        <f>IFERROR(INDEX('[1]Сборник МинЭнерго'!$D$83:$D$109,MATCH(B66,ТП,0)),"-")</f>
        <v>-</v>
      </c>
    </row>
    <row r="67" spans="1:7" ht="15.75" hidden="1" thickBot="1" x14ac:dyDescent="0.3">
      <c r="A67" s="202" t="s">
        <v>186</v>
      </c>
      <c r="B67" s="167"/>
      <c r="C67" s="168" t="str">
        <f>IFERROR(INDEX('[1]Сборник МинЭнерго'!$B$83:$B$109,MATCH(B67,ТП,0)),"-")</f>
        <v>-</v>
      </c>
      <c r="D67" s="169">
        <f>IFERROR(INDEX('[1]Сборник МинЭнерго'!$C$83:$C$109,MATCH(B67,ТП,0)),0)</f>
        <v>0</v>
      </c>
      <c r="E67" s="193"/>
      <c r="F67" s="169">
        <f t="shared" ref="F67:F72" si="4">D67*E67</f>
        <v>0</v>
      </c>
      <c r="G67" s="172" t="str">
        <f>IFERROR(INDEX('[1]Сборник МинЭнерго'!$D$83:$D$109,MATCH(B67,ТП,0)),"-")</f>
        <v>-</v>
      </c>
    </row>
    <row r="68" spans="1:7" ht="15.75" hidden="1" thickBot="1" x14ac:dyDescent="0.3">
      <c r="A68" s="202" t="s">
        <v>187</v>
      </c>
      <c r="B68" s="167"/>
      <c r="C68" s="168" t="str">
        <f>IFERROR(INDEX('[1]Сборник МинЭнерго'!$B$83:$B$109,MATCH(B68,ТП,0)),"-")</f>
        <v>-</v>
      </c>
      <c r="D68" s="169">
        <f>IFERROR(INDEX('[1]Сборник МинЭнерго'!$C$83:$C$109,MATCH(B68,ТП,0)),0)</f>
        <v>0</v>
      </c>
      <c r="E68" s="193"/>
      <c r="F68" s="169">
        <f t="shared" si="4"/>
        <v>0</v>
      </c>
      <c r="G68" s="172" t="str">
        <f>IFERROR(INDEX('[1]Сборник МинЭнерго'!$D$83:$D$109,MATCH(B68,ТП,0)),"-")</f>
        <v>-</v>
      </c>
    </row>
    <row r="69" spans="1:7" ht="15.75" hidden="1" thickBot="1" x14ac:dyDescent="0.3">
      <c r="A69" s="202" t="s">
        <v>188</v>
      </c>
      <c r="B69" s="167"/>
      <c r="C69" s="168" t="str">
        <f>IFERROR(INDEX('[1]Сборник МинЭнерго'!$B$83:$B$109,MATCH(B69,ТП,0)),"-")</f>
        <v>-</v>
      </c>
      <c r="D69" s="169">
        <f>IFERROR(INDEX('[1]Сборник МинЭнерго'!$C$83:$C$109,MATCH(B69,ТП,0)),0)</f>
        <v>0</v>
      </c>
      <c r="E69" s="193"/>
      <c r="F69" s="169">
        <f t="shared" si="4"/>
        <v>0</v>
      </c>
      <c r="G69" s="172" t="str">
        <f>IFERROR(INDEX('[1]Сборник МинЭнерго'!$D$83:$D$109,MATCH(B69,ТП,0)),"-")</f>
        <v>-</v>
      </c>
    </row>
    <row r="70" spans="1:7" ht="15.75" hidden="1" thickBot="1" x14ac:dyDescent="0.3">
      <c r="A70" s="202" t="s">
        <v>189</v>
      </c>
      <c r="B70" s="167"/>
      <c r="C70" s="168" t="str">
        <f>IFERROR(INDEX('[1]Сборник МинЭнерго'!$B$83:$B$109,MATCH(B70,ТП,0)),"-")</f>
        <v>-</v>
      </c>
      <c r="D70" s="169">
        <f>IFERROR(INDEX('[1]Сборник МинЭнерго'!$C$83:$C$109,MATCH(B70,ТП,0)),0)</f>
        <v>0</v>
      </c>
      <c r="E70" s="193"/>
      <c r="F70" s="169">
        <f t="shared" si="4"/>
        <v>0</v>
      </c>
      <c r="G70" s="172" t="str">
        <f>IFERROR(INDEX('[1]Сборник МинЭнерго'!$D$83:$D$109,MATCH(B70,ТП,0)),"-")</f>
        <v>-</v>
      </c>
    </row>
    <row r="71" spans="1:7" ht="15.75" hidden="1" thickBot="1" x14ac:dyDescent="0.3">
      <c r="A71" s="202" t="s">
        <v>190</v>
      </c>
      <c r="B71" s="167"/>
      <c r="C71" s="168" t="str">
        <f>IFERROR(INDEX('[1]Сборник МинЭнерго'!$B$83:$B$109,MATCH(B71,ТП,0)),"-")</f>
        <v>-</v>
      </c>
      <c r="D71" s="169">
        <f>IFERROR(INDEX('[1]Сборник МинЭнерго'!$C$83:$C$109,MATCH(B71,ТП,0)),0)</f>
        <v>0</v>
      </c>
      <c r="E71" s="193"/>
      <c r="F71" s="169">
        <f t="shared" si="4"/>
        <v>0</v>
      </c>
      <c r="G71" s="172" t="str">
        <f>IFERROR(INDEX('[1]Сборник МинЭнерго'!$D$83:$D$109,MATCH(B71,ТП,0)),"-")</f>
        <v>-</v>
      </c>
    </row>
    <row r="72" spans="1:7" ht="15.75" hidden="1" thickBot="1" x14ac:dyDescent="0.3">
      <c r="A72" s="202" t="s">
        <v>191</v>
      </c>
      <c r="B72" s="167"/>
      <c r="C72" s="168" t="str">
        <f>IFERROR(INDEX('[1]Сборник МинЭнерго'!$B$83:$B$109,MATCH(B72,ТП,0)),"-")</f>
        <v>-</v>
      </c>
      <c r="D72" s="169">
        <f>IFERROR(INDEX('[1]Сборник МинЭнерго'!$C$83:$C$109,MATCH(B72,ТП,0)),0)</f>
        <v>0</v>
      </c>
      <c r="E72" s="193"/>
      <c r="F72" s="169">
        <f t="shared" si="4"/>
        <v>0</v>
      </c>
      <c r="G72" s="172" t="str">
        <f>IFERROR(INDEX('[1]Сборник МинЭнерго'!$D$83:$D$109,MATCH(B72,ТП,0)),"-")</f>
        <v>-</v>
      </c>
    </row>
    <row r="73" spans="1:7" ht="15.75" hidden="1" thickBot="1" x14ac:dyDescent="0.3">
      <c r="A73" s="295" t="s">
        <v>220</v>
      </c>
      <c r="B73" s="296"/>
      <c r="C73" s="296"/>
      <c r="D73" s="296"/>
      <c r="E73" s="296"/>
      <c r="F73" s="203">
        <f>F65</f>
        <v>0</v>
      </c>
      <c r="G73" s="204" t="s">
        <v>184</v>
      </c>
    </row>
    <row r="74" spans="1:7" ht="15.75" thickBot="1" x14ac:dyDescent="0.3">
      <c r="A74" s="297" t="s">
        <v>221</v>
      </c>
      <c r="B74" s="298"/>
      <c r="C74" s="298"/>
      <c r="D74" s="298"/>
      <c r="E74" s="298"/>
      <c r="F74" s="298"/>
      <c r="G74" s="299"/>
    </row>
    <row r="75" spans="1:7" x14ac:dyDescent="0.25">
      <c r="A75" s="205" t="s">
        <v>182</v>
      </c>
      <c r="B75" s="206"/>
      <c r="C75" s="201" t="s">
        <v>222</v>
      </c>
      <c r="D75" s="207"/>
      <c r="E75" s="208"/>
      <c r="F75" s="185">
        <f>SUM(F76:F82)</f>
        <v>1660</v>
      </c>
      <c r="G75" s="186" t="s">
        <v>184</v>
      </c>
    </row>
    <row r="76" spans="1:7" ht="15.75" thickBot="1" x14ac:dyDescent="0.3">
      <c r="A76" s="166" t="s">
        <v>185</v>
      </c>
      <c r="B76" s="209" t="s">
        <v>294</v>
      </c>
      <c r="C76" s="168" t="str">
        <f>IFERROR(INDEX('[1]Сборник МинЭнерго'!$B$2:$B$53,MATCH(B76,Элементы_ПС,0)),"-")</f>
        <v>Ячейка выключателя 10 (6) кВ</v>
      </c>
      <c r="D76" s="169">
        <f>IFERROR(INDEX('[1]Сборник МинЭнерго'!$C$2:$C$53,MATCH(B76,Элементы_ПС,0)),0)</f>
        <v>1660</v>
      </c>
      <c r="E76" s="193">
        <v>1</v>
      </c>
      <c r="F76" s="169">
        <f>D76*E76</f>
        <v>1660</v>
      </c>
      <c r="G76" s="172" t="str">
        <f>IFERROR(INDEX('[1]Сборник МинЭнерго'!$D$2:$D$53,MATCH(B76,Элементы_ПС,0)),"-")</f>
        <v>тыс. руб.</v>
      </c>
    </row>
    <row r="77" spans="1:7" ht="15.75" hidden="1" thickBot="1" x14ac:dyDescent="0.3">
      <c r="A77" s="166" t="s">
        <v>186</v>
      </c>
      <c r="B77" s="209"/>
      <c r="C77" s="168" t="str">
        <f>IFERROR(INDEX('[1]Сборник МинЭнерго'!$B$2:$B$53,MATCH(B77,Элементы_ПС,0)),"-")</f>
        <v>-</v>
      </c>
      <c r="D77" s="169">
        <f>IFERROR(INDEX('[1]Сборник МинЭнерго'!$C$2:$C$53,MATCH(B77,Элементы_ПС,0)),0)</f>
        <v>0</v>
      </c>
      <c r="E77" s="193"/>
      <c r="F77" s="169">
        <f t="shared" ref="F77:F82" si="5">D77*E77</f>
        <v>0</v>
      </c>
      <c r="G77" s="172" t="str">
        <f>IFERROR(INDEX('[1]Сборник МинЭнерго'!$D$2:$D$53,MATCH(B77,Элементы_ПС,0)),"-")</f>
        <v>-</v>
      </c>
    </row>
    <row r="78" spans="1:7" ht="15.75" hidden="1" thickBot="1" x14ac:dyDescent="0.3">
      <c r="A78" s="166" t="s">
        <v>187</v>
      </c>
      <c r="B78" s="209"/>
      <c r="C78" s="168" t="str">
        <f>IFERROR(INDEX('[1]Сборник МинЭнерго'!$B$2:$B$53,MATCH(B78,Элементы_ПС,0)),"-")</f>
        <v>-</v>
      </c>
      <c r="D78" s="169">
        <f>IFERROR(INDEX('[1]Сборник МинЭнерго'!$C$2:$C$53,MATCH(B78,Элементы_ПС,0)),0)</f>
        <v>0</v>
      </c>
      <c r="E78" s="193"/>
      <c r="F78" s="169">
        <f t="shared" si="5"/>
        <v>0</v>
      </c>
      <c r="G78" s="172" t="str">
        <f>IFERROR(INDEX('[1]Сборник МинЭнерго'!$D$2:$D$53,MATCH(B78,Элементы_ПС,0)),"-")</f>
        <v>-</v>
      </c>
    </row>
    <row r="79" spans="1:7" ht="15.75" hidden="1" thickBot="1" x14ac:dyDescent="0.3">
      <c r="A79" s="166" t="s">
        <v>188</v>
      </c>
      <c r="B79" s="209"/>
      <c r="C79" s="168" t="str">
        <f>IFERROR(INDEX('[1]Сборник МинЭнерго'!$B$2:$B$53,MATCH(B79,Элементы_ПС,0)),"-")</f>
        <v>-</v>
      </c>
      <c r="D79" s="169">
        <f>IFERROR(INDEX('[1]Сборник МинЭнерго'!$C$2:$C$53,MATCH(B79,Элементы_ПС,0)),0)</f>
        <v>0</v>
      </c>
      <c r="E79" s="193"/>
      <c r="F79" s="169">
        <f t="shared" si="5"/>
        <v>0</v>
      </c>
      <c r="G79" s="172" t="str">
        <f>IFERROR(INDEX('[1]Сборник МинЭнерго'!$D$2:$D$53,MATCH(B79,Элементы_ПС,0)),"-")</f>
        <v>-</v>
      </c>
    </row>
    <row r="80" spans="1:7" ht="15.75" hidden="1" thickBot="1" x14ac:dyDescent="0.3">
      <c r="A80" s="166" t="s">
        <v>189</v>
      </c>
      <c r="B80" s="209"/>
      <c r="C80" s="168" t="str">
        <f>IFERROR(INDEX('[1]Сборник МинЭнерго'!$B$2:$B$53,MATCH(B80,Элементы_ПС,0)),"-")</f>
        <v>-</v>
      </c>
      <c r="D80" s="169">
        <f>IFERROR(INDEX('[1]Сборник МинЭнерго'!$C$2:$C$53,MATCH(B80,Элементы_ПС,0)),0)</f>
        <v>0</v>
      </c>
      <c r="E80" s="193"/>
      <c r="F80" s="169">
        <f t="shared" si="5"/>
        <v>0</v>
      </c>
      <c r="G80" s="172" t="str">
        <f>IFERROR(INDEX('[1]Сборник МинЭнерго'!$D$2:$D$53,MATCH(B80,Элементы_ПС,0)),"-")</f>
        <v>-</v>
      </c>
    </row>
    <row r="81" spans="1:7" ht="15.75" hidden="1" thickBot="1" x14ac:dyDescent="0.3">
      <c r="A81" s="166" t="s">
        <v>190</v>
      </c>
      <c r="B81" s="209"/>
      <c r="C81" s="168" t="str">
        <f>IFERROR(INDEX('[1]Сборник МинЭнерго'!$B$2:$B$53,MATCH(B81,Элементы_ПС,0)),"-")</f>
        <v>-</v>
      </c>
      <c r="D81" s="169">
        <f>IFERROR(INDEX('[1]Сборник МинЭнерго'!$C$2:$C$53,MATCH(B81,Элементы_ПС,0)),0)</f>
        <v>0</v>
      </c>
      <c r="E81" s="193"/>
      <c r="F81" s="169">
        <f t="shared" si="5"/>
        <v>0</v>
      </c>
      <c r="G81" s="172" t="str">
        <f>IFERROR(INDEX('[1]Сборник МинЭнерго'!$D$2:$D$53,MATCH(B81,Элементы_ПС,0)),"-")</f>
        <v>-</v>
      </c>
    </row>
    <row r="82" spans="1:7" ht="15.75" hidden="1" thickBot="1" x14ac:dyDescent="0.3">
      <c r="A82" s="176" t="s">
        <v>191</v>
      </c>
      <c r="B82" s="210"/>
      <c r="C82" s="178" t="str">
        <f>IFERROR(INDEX('[1]Сборник МинЭнерго'!$B$2:$B$53,MATCH(B82,Элементы_ПС,0)),"-")</f>
        <v>-</v>
      </c>
      <c r="D82" s="179">
        <f>IFERROR(INDEX('[1]Сборник МинЭнерго'!$C$2:$C$53,MATCH(B82,Элементы_ПС,0)),0)</f>
        <v>0</v>
      </c>
      <c r="E82" s="194"/>
      <c r="F82" s="179">
        <f t="shared" si="5"/>
        <v>0</v>
      </c>
      <c r="G82" s="182" t="str">
        <f>IFERROR(INDEX('[1]Сборник МинЭнерго'!$D$2:$D$53,MATCH(B82,Элементы_ПС,0)),"-")</f>
        <v>-</v>
      </c>
    </row>
    <row r="83" spans="1:7" ht="15.75" hidden="1" thickBot="1" x14ac:dyDescent="0.3">
      <c r="A83" s="159" t="s">
        <v>192</v>
      </c>
      <c r="B83" s="206"/>
      <c r="C83" s="201" t="s">
        <v>223</v>
      </c>
      <c r="D83" s="211"/>
      <c r="E83" s="212"/>
      <c r="F83" s="213">
        <f>F84*F85</f>
        <v>0</v>
      </c>
      <c r="G83" s="186" t="s">
        <v>184</v>
      </c>
    </row>
    <row r="84" spans="1:7" ht="30.75" hidden="1" thickBot="1" x14ac:dyDescent="0.3">
      <c r="A84" s="166" t="s">
        <v>194</v>
      </c>
      <c r="B84" s="214" t="str">
        <f>IF(OR(B9="Комиэнерго",B9="Архэнерго"),'[1]Сборник МинЭнерго'!A54,'[1]Сборник МинЭнерго'!A55)</f>
        <v>Б1-03</v>
      </c>
      <c r="C84" s="168" t="str">
        <f>IFERROR(INDEX('[1]Сборник МинЭнерго'!$B$54:$B$55,MATCH(B84,'[1]Сборник МинЭнерго'!$A$54:$A$55,0)),"-")</f>
        <v>Подготовка и благоустройство территории ПС, СЗФО Республика Коми, Архангельская область, Ненецкий АО</v>
      </c>
      <c r="D84" s="215"/>
      <c r="E84" s="216"/>
      <c r="F84" s="217">
        <f>IFERROR(IF(F85&gt;0,INDEX('[1]Сборник МинЭнерго'!$C$54:$C$55,MATCH(B84,'[1]Сборник МинЭнерго'!$A$54:$A$55,0)),0),0)</f>
        <v>0</v>
      </c>
      <c r="G84" s="172" t="str">
        <f>IFERROR(INDEX('[1]Сборник МинЭнерго'!$D$54:$D$55,MATCH(B84,'[1]Сборник МинЭнерго'!$A$54:$A$55,0)),0)</f>
        <v>тыс. руб.</v>
      </c>
    </row>
    <row r="85" spans="1:7" ht="30.75" hidden="1" thickBot="1" x14ac:dyDescent="0.3">
      <c r="A85" s="166" t="s">
        <v>196</v>
      </c>
      <c r="B85" s="198"/>
      <c r="C85" s="168" t="s">
        <v>224</v>
      </c>
      <c r="D85" s="218"/>
      <c r="E85" s="219"/>
      <c r="F85" s="220">
        <f>SUM(F86:F94)*0.6</f>
        <v>0</v>
      </c>
      <c r="G85" s="172" t="s">
        <v>225</v>
      </c>
    </row>
    <row r="86" spans="1:7" ht="15.75" hidden="1" thickBot="1" x14ac:dyDescent="0.3">
      <c r="A86" s="166" t="s">
        <v>226</v>
      </c>
      <c r="B86" s="198" t="str">
        <f>IF($B76&lt;&gt;"",IF(INDEX('[1]Сборник МинЭнерго'!$E$2:$E$53,MATCH($B76,Элементы_ПС,0))&lt;&gt;"",INDEX('[1]Сборник МинЭнерго'!$E$2:$E$53,MATCH($B76,Элементы_ПС,0)),""),"")</f>
        <v/>
      </c>
      <c r="C86" s="168" t="str">
        <f>IFERROR(INDEX('[1]Сборник МинЭнерго'!$B$56:$B$70,MATCH(B86,'[1]Сборник МинЭнерго'!$A$56:$A$70,0)),"-")</f>
        <v>-</v>
      </c>
      <c r="D86" s="169">
        <f>IFERROR(INDEX('[1]Сборник МинЭнерго'!$C$56:$C$70,MATCH(B86,'[1]Сборник МинЭнерго'!$A$56:$A$70,0)),0)</f>
        <v>0</v>
      </c>
      <c r="E86" s="169">
        <f>E76</f>
        <v>1</v>
      </c>
      <c r="F86" s="169">
        <f>D86*E86</f>
        <v>0</v>
      </c>
      <c r="G86" s="172" t="str">
        <f>IFERROR(INDEX('[1]Сборник МинЭнерго'!$D$56:$D$70,MATCH(B86,'[1]Сборник МинЭнерго'!$A$56:$A$70,0)),"-")</f>
        <v>-</v>
      </c>
    </row>
    <row r="87" spans="1:7" ht="15.75" hidden="1" thickBot="1" x14ac:dyDescent="0.3">
      <c r="A87" s="166" t="s">
        <v>227</v>
      </c>
      <c r="B87" s="198" t="str">
        <f>IF($B77&lt;&gt;"",IF(INDEX('[1]Сборник МинЭнерго'!$E$2:$E$53,MATCH($B77,Элементы_ПС,0))&lt;&gt;"",INDEX('[1]Сборник МинЭнерго'!$E$2:$E$53,MATCH($B77,Элементы_ПС,0)),""),"")</f>
        <v/>
      </c>
      <c r="C87" s="168" t="str">
        <f>IFERROR(INDEX('[1]Сборник МинЭнерго'!$B$56:$B$70,MATCH(B87,'[1]Сборник МинЭнерго'!$A$56:$A$70,0)),"-")</f>
        <v>-</v>
      </c>
      <c r="D87" s="169">
        <f>IFERROR(INDEX('[1]Сборник МинЭнерго'!$C$56:$C$70,MATCH(B87,'[1]Сборник МинЭнерго'!$A$56:$A$70,0)),0)</f>
        <v>0</v>
      </c>
      <c r="E87" s="169">
        <f t="shared" ref="E87:E92" si="6">E77</f>
        <v>0</v>
      </c>
      <c r="F87" s="169">
        <f t="shared" ref="F87:F94" si="7">D87*E87</f>
        <v>0</v>
      </c>
      <c r="G87" s="172" t="str">
        <f>IFERROR(INDEX('[1]Сборник МинЭнерго'!$D$56:$D$70,MATCH(B87,'[1]Сборник МинЭнерго'!$A$56:$A$70,0)),"-")</f>
        <v>-</v>
      </c>
    </row>
    <row r="88" spans="1:7" ht="15.75" hidden="1" thickBot="1" x14ac:dyDescent="0.3">
      <c r="A88" s="166" t="s">
        <v>228</v>
      </c>
      <c r="B88" s="198" t="str">
        <f>IF($B78&lt;&gt;"",IF(INDEX('[1]Сборник МинЭнерго'!$E$2:$E$53,MATCH($B78,Элементы_ПС,0))&lt;&gt;"",INDEX('[1]Сборник МинЭнерго'!$E$2:$E$53,MATCH($B78,Элементы_ПС,0)),""),"")</f>
        <v/>
      </c>
      <c r="C88" s="168" t="str">
        <f>IFERROR(INDEX('[1]Сборник МинЭнерго'!$B$56:$B$70,MATCH(B88,'[1]Сборник МинЭнерго'!$A$56:$A$70,0)),"-")</f>
        <v>-</v>
      </c>
      <c r="D88" s="169">
        <f>IFERROR(INDEX('[1]Сборник МинЭнерго'!$C$56:$C$70,MATCH(B88,'[1]Сборник МинЭнерго'!$A$56:$A$70,0)),0)</f>
        <v>0</v>
      </c>
      <c r="E88" s="169">
        <f t="shared" si="6"/>
        <v>0</v>
      </c>
      <c r="F88" s="169">
        <f t="shared" si="7"/>
        <v>0</v>
      </c>
      <c r="G88" s="172" t="str">
        <f>IFERROR(INDEX('[1]Сборник МинЭнерго'!$D$56:$D$70,MATCH(B88,'[1]Сборник МинЭнерго'!$A$56:$A$70,0)),"-")</f>
        <v>-</v>
      </c>
    </row>
    <row r="89" spans="1:7" ht="15.75" hidden="1" thickBot="1" x14ac:dyDescent="0.3">
      <c r="A89" s="166" t="s">
        <v>229</v>
      </c>
      <c r="B89" s="198" t="str">
        <f>IF($B79&lt;&gt;"",IF(INDEX('[1]Сборник МинЭнерго'!$E$2:$E$53,MATCH($B79,Элементы_ПС,0))&lt;&gt;"",INDEX('[1]Сборник МинЭнерго'!$E$2:$E$53,MATCH($B79,Элементы_ПС,0)),""),"")</f>
        <v/>
      </c>
      <c r="C89" s="168" t="str">
        <f>IFERROR(INDEX('[1]Сборник МинЭнерго'!$B$56:$B$70,MATCH(B89,'[1]Сборник МинЭнерго'!$A$56:$A$70,0)),"-")</f>
        <v>-</v>
      </c>
      <c r="D89" s="169">
        <f>IFERROR(INDEX('[1]Сборник МинЭнерго'!$C$56:$C$70,MATCH(B89,'[1]Сборник МинЭнерго'!$A$56:$A$70,0)),0)</f>
        <v>0</v>
      </c>
      <c r="E89" s="169">
        <f t="shared" si="6"/>
        <v>0</v>
      </c>
      <c r="F89" s="169">
        <f t="shared" si="7"/>
        <v>0</v>
      </c>
      <c r="G89" s="172" t="str">
        <f>IFERROR(INDEX('[1]Сборник МинЭнерго'!$D$56:$D$70,MATCH(B89,'[1]Сборник МинЭнерго'!$A$56:$A$70,0)),"-")</f>
        <v>-</v>
      </c>
    </row>
    <row r="90" spans="1:7" ht="15.75" hidden="1" thickBot="1" x14ac:dyDescent="0.3">
      <c r="A90" s="166" t="s">
        <v>230</v>
      </c>
      <c r="B90" s="198" t="str">
        <f>IF($B80&lt;&gt;"",IF(INDEX('[1]Сборник МинЭнерго'!$E$2:$E$53,MATCH($B80,Элементы_ПС,0))&lt;&gt;"",INDEX('[1]Сборник МинЭнерго'!$E$2:$E$53,MATCH($B80,Элементы_ПС,0)),""),"")</f>
        <v/>
      </c>
      <c r="C90" s="168" t="str">
        <f>IFERROR(INDEX('[1]Сборник МинЭнерго'!$B$56:$B$70,MATCH(B90,'[1]Сборник МинЭнерго'!$A$56:$A$70,0)),"-")</f>
        <v>-</v>
      </c>
      <c r="D90" s="169">
        <f>IFERROR(INDEX('[1]Сборник МинЭнерго'!$C$56:$C$70,MATCH(B90,'[1]Сборник МинЭнерго'!$A$56:$A$70,0)),0)</f>
        <v>0</v>
      </c>
      <c r="E90" s="169">
        <f t="shared" si="6"/>
        <v>0</v>
      </c>
      <c r="F90" s="169">
        <f t="shared" si="7"/>
        <v>0</v>
      </c>
      <c r="G90" s="172" t="str">
        <f>IFERROR(INDEX('[1]Сборник МинЭнерго'!$D$56:$D$70,MATCH(B90,'[1]Сборник МинЭнерго'!$A$56:$A$70,0)),"-")</f>
        <v>-</v>
      </c>
    </row>
    <row r="91" spans="1:7" ht="15.75" hidden="1" thickBot="1" x14ac:dyDescent="0.3">
      <c r="A91" s="166" t="s">
        <v>231</v>
      </c>
      <c r="B91" s="198" t="str">
        <f>IF($B81&lt;&gt;"",IF(INDEX('[1]Сборник МинЭнерго'!$E$2:$E$53,MATCH($B81,Элементы_ПС,0))&lt;&gt;"",INDEX('[1]Сборник МинЭнерго'!$E$2:$E$53,MATCH($B81,Элементы_ПС,0)),""),"")</f>
        <v/>
      </c>
      <c r="C91" s="168" t="str">
        <f>IFERROR(INDEX('[1]Сборник МинЭнерго'!$B$56:$B$70,MATCH(B91,'[1]Сборник МинЭнерго'!$A$56:$A$70,0)),"-")</f>
        <v>-</v>
      </c>
      <c r="D91" s="169">
        <f>IFERROR(INDEX('[1]Сборник МинЭнерго'!$C$56:$C$70,MATCH(B91,'[1]Сборник МинЭнерго'!$A$56:$A$70,0)),0)</f>
        <v>0</v>
      </c>
      <c r="E91" s="169">
        <f t="shared" si="6"/>
        <v>0</v>
      </c>
      <c r="F91" s="169">
        <f t="shared" si="7"/>
        <v>0</v>
      </c>
      <c r="G91" s="172" t="str">
        <f>IFERROR(INDEX('[1]Сборник МинЭнерго'!$D$56:$D$70,MATCH(B91,'[1]Сборник МинЭнерго'!$A$56:$A$70,0)),"-")</f>
        <v>-</v>
      </c>
    </row>
    <row r="92" spans="1:7" ht="15.75" hidden="1" thickBot="1" x14ac:dyDescent="0.3">
      <c r="A92" s="166" t="s">
        <v>232</v>
      </c>
      <c r="B92" s="198" t="str">
        <f>IF($B82&lt;&gt;"",IF(INDEX('[1]Сборник МинЭнерго'!$E$2:$E$53,MATCH($B82,Элементы_ПС,0))&lt;&gt;"",INDEX('[1]Сборник МинЭнерго'!$E$2:$E$53,MATCH($B82,Элементы_ПС,0)),""),"")</f>
        <v/>
      </c>
      <c r="C92" s="168" t="str">
        <f>IFERROR(INDEX('[1]Сборник МинЭнерго'!$B$56:$B$70,MATCH(B92,'[1]Сборник МинЭнерго'!$A$56:$A$70,0)),"-")</f>
        <v>-</v>
      </c>
      <c r="D92" s="169">
        <f>IFERROR(INDEX('[1]Сборник МинЭнерго'!$C$56:$C$70,MATCH(B92,'[1]Сборник МинЭнерго'!$A$56:$A$70,0)),0)</f>
        <v>0</v>
      </c>
      <c r="E92" s="169">
        <f t="shared" si="6"/>
        <v>0</v>
      </c>
      <c r="F92" s="169">
        <f t="shared" si="7"/>
        <v>0</v>
      </c>
      <c r="G92" s="172" t="str">
        <f>IFERROR(INDEX('[1]Сборник МинЭнерго'!$D$56:$D$70,MATCH(B92,'[1]Сборник МинЭнерго'!$A$56:$A$70,0)),"-")</f>
        <v>-</v>
      </c>
    </row>
    <row r="93" spans="1:7" ht="15.75" hidden="1" thickBot="1" x14ac:dyDescent="0.3">
      <c r="A93" s="166" t="s">
        <v>233</v>
      </c>
      <c r="B93" s="167"/>
      <c r="C93" s="168" t="str">
        <f>IFERROR(INDEX('[1]Сборник МинЭнерго'!$B$56:$B$70,MATCH(B93,'[1]Сборник МинЭнерго'!$A$56:$A$70,0)),"-")</f>
        <v>-</v>
      </c>
      <c r="D93" s="169">
        <f>IFERROR(INDEX('[1]Сборник МинЭнерго'!$C$56:$C$70,MATCH(B93,'[1]Сборник МинЭнерго'!$A$56:$A$70,0)),0)</f>
        <v>0</v>
      </c>
      <c r="E93" s="193"/>
      <c r="F93" s="169">
        <f t="shared" si="7"/>
        <v>0</v>
      </c>
      <c r="G93" s="172" t="str">
        <f>IFERROR(INDEX('[1]Сборник МинЭнерго'!$D$56:$D$70,MATCH(B93,'[1]Сборник МинЭнерго'!$A$56:$A$70,0)),"-")</f>
        <v>-</v>
      </c>
    </row>
    <row r="94" spans="1:7" ht="15.75" hidden="1" thickBot="1" x14ac:dyDescent="0.3">
      <c r="A94" s="176" t="s">
        <v>234</v>
      </c>
      <c r="B94" s="177"/>
      <c r="C94" s="178" t="str">
        <f>IFERROR(INDEX('[1]Сборник МинЭнерго'!$B$56:$B$70,MATCH(B94,'[1]Сборник МинЭнерго'!$A$56:$A$70,0)),"-")</f>
        <v>-</v>
      </c>
      <c r="D94" s="179">
        <f>IFERROR(INDEX('[1]Сборник МинЭнерго'!$C$56:$C$70,MATCH(B94,'[1]Сборник МинЭнерго'!$A$56:$A$70,0)),0)</f>
        <v>0</v>
      </c>
      <c r="E94" s="194"/>
      <c r="F94" s="179">
        <f t="shared" si="7"/>
        <v>0</v>
      </c>
      <c r="G94" s="182" t="str">
        <f>IFERROR(INDEX('[1]Сборник МинЭнерго'!$D$56:$D$70,MATCH(B94,'[1]Сборник МинЭнерго'!$A$56:$A$70,0)),"-")</f>
        <v>-</v>
      </c>
    </row>
    <row r="95" spans="1:7" ht="30.75" hidden="1" thickBot="1" x14ac:dyDescent="0.3">
      <c r="A95" s="159" t="s">
        <v>202</v>
      </c>
      <c r="B95" s="160"/>
      <c r="C95" s="201" t="s">
        <v>235</v>
      </c>
      <c r="D95" s="221"/>
      <c r="E95" s="222"/>
      <c r="F95" s="185">
        <f>SUM(F96:F97)</f>
        <v>0</v>
      </c>
      <c r="G95" s="186" t="s">
        <v>184</v>
      </c>
    </row>
    <row r="96" spans="1:7" ht="15.75" hidden="1" thickBot="1" x14ac:dyDescent="0.3">
      <c r="A96" s="166" t="s">
        <v>211</v>
      </c>
      <c r="B96" s="209"/>
      <c r="C96" s="168" t="str">
        <f>IFERROR(INDEX('[1]Сборник МинЭнерго'!$B$71:$B$73,MATCH(B96,'[1]Сборник МинЭнерго'!$A$71:$A$73,0)),"-")</f>
        <v>-</v>
      </c>
      <c r="D96" s="218"/>
      <c r="E96" s="219"/>
      <c r="F96" s="220">
        <f>IFERROR(INDEX('[1]Сборник МинЭнерго'!$C$71:$C$73,MATCH(B96,'[1]Сборник МинЭнерго'!$A$71:$A$73,0)),0)</f>
        <v>0</v>
      </c>
      <c r="G96" s="172" t="str">
        <f>IFERROR(INDEX('[1]Сборник МинЭнерго'!$D$71:$D$73,MATCH(B96,'[1]Сборник МинЭнерго'!$A$71:$A$73,0)),"-")</f>
        <v>-</v>
      </c>
    </row>
    <row r="97" spans="1:7" ht="15.75" hidden="1" thickBot="1" x14ac:dyDescent="0.3">
      <c r="A97" s="176" t="s">
        <v>212</v>
      </c>
      <c r="B97" s="210"/>
      <c r="C97" s="178" t="str">
        <f>IFERROR(INDEX('[1]Сборник МинЭнерго'!$B$74:$B$78,MATCH(B97,'[1]Сборник МинЭнерго'!$A$74:$A$78,0)),"-")</f>
        <v>-</v>
      </c>
      <c r="D97" s="223"/>
      <c r="E97" s="224"/>
      <c r="F97" s="225">
        <f>IFERROR(INDEX('[1]Сборник МинЭнерго'!$C$74:$C$78,MATCH(B97,'[1]Сборник МинЭнерго'!$A$74:$A$78,0)),0)</f>
        <v>0</v>
      </c>
      <c r="G97" s="182" t="str">
        <f>IFERROR(INDEX('[1]Сборник МинЭнерго'!$D$74:$D$78,MATCH(B97,'[1]Сборник МинЭнерго'!$A$74:$A$78,0)),"-")</f>
        <v>-</v>
      </c>
    </row>
    <row r="98" spans="1:7" ht="15.75" hidden="1" thickBot="1" x14ac:dyDescent="0.3">
      <c r="A98" s="159" t="s">
        <v>213</v>
      </c>
      <c r="B98" s="206"/>
      <c r="C98" s="161" t="s">
        <v>236</v>
      </c>
      <c r="D98" s="221"/>
      <c r="E98" s="222"/>
      <c r="F98" s="185">
        <f>SUM(F99:F105)</f>
        <v>0</v>
      </c>
      <c r="G98" s="186" t="s">
        <v>184</v>
      </c>
    </row>
    <row r="99" spans="1:7" ht="15.75" hidden="1" thickBot="1" x14ac:dyDescent="0.3">
      <c r="A99" s="166" t="s">
        <v>214</v>
      </c>
      <c r="B99" s="214" t="str">
        <f>IF(AND($B76&lt;&gt;"",$B$10="Реконструкция"),IF(INDEX('[1]Сборник МинЭнерго'!$F$2:$F$53,MATCH($B76,Элементы_ПС,0))&lt;&gt;"",INDEX('[1]Сборник МинЭнерго'!$F$2:$F$53,MATCH($B76,Элементы_ПС,0)),""),"")</f>
        <v/>
      </c>
      <c r="C99" s="168" t="str">
        <f>IFERROR(INDEX('[1]Сборник МинЭнерго'!$B$79:$B$82,MATCH(B99,'[1]Сборник МинЭнерго'!$A$79:$A$82,0)),"-")</f>
        <v>-</v>
      </c>
      <c r="D99" s="169">
        <f>IFERROR(INDEX('[1]Сборник МинЭнерго'!$C$79:$C$82,MATCH(B99,'[1]Сборник МинЭнерго'!$A$79:$A$82,0)),0)</f>
        <v>0</v>
      </c>
      <c r="E99" s="169">
        <f>E76</f>
        <v>1</v>
      </c>
      <c r="F99" s="169">
        <f>D99*E99</f>
        <v>0</v>
      </c>
      <c r="G99" s="172" t="str">
        <f>IFERROR(INDEX('[1]Сборник МинЭнерго'!$D$79:$D$82,MATCH(B99,'[1]Сборник МинЭнерго'!$A$79:$A$82,0)),"-")</f>
        <v>-</v>
      </c>
    </row>
    <row r="100" spans="1:7" ht="15.75" hidden="1" thickBot="1" x14ac:dyDescent="0.3">
      <c r="A100" s="166" t="s">
        <v>215</v>
      </c>
      <c r="B100" s="214" t="str">
        <f>IF(AND($B77&lt;&gt;"",$B$10="Реконструкция"),IF(INDEX('[1]Сборник МинЭнерго'!$F$2:$F$53,MATCH($B77,Элементы_ПС,0))&lt;&gt;"",INDEX('[1]Сборник МинЭнерго'!$F$2:$F$53,MATCH($B77,Элементы_ПС,0)),""),"")</f>
        <v/>
      </c>
      <c r="C100" s="168" t="str">
        <f>IFERROR(INDEX('[1]Сборник МинЭнерго'!$B$79:$B$82,MATCH(B100,'[1]Сборник МинЭнерго'!$A$79:$A$82,0)),"-")</f>
        <v>-</v>
      </c>
      <c r="D100" s="169">
        <f>IFERROR(INDEX('[1]Сборник МинЭнерго'!$C$79:$C$82,MATCH(B100,'[1]Сборник МинЭнерго'!$A$79:$A$82,0)),0)</f>
        <v>0</v>
      </c>
      <c r="E100" s="169">
        <f t="shared" ref="E100:E105" si="8">E77</f>
        <v>0</v>
      </c>
      <c r="F100" s="169">
        <f t="shared" ref="F100:F105" si="9">D100*E100</f>
        <v>0</v>
      </c>
      <c r="G100" s="172" t="str">
        <f>IFERROR(INDEX('[1]Сборник МинЭнерго'!$D$79:$D$82,MATCH(B100,'[1]Сборник МинЭнерго'!$A$79:$A$82,0)),"-")</f>
        <v>-</v>
      </c>
    </row>
    <row r="101" spans="1:7" ht="15.75" hidden="1" thickBot="1" x14ac:dyDescent="0.3">
      <c r="A101" s="166" t="s">
        <v>237</v>
      </c>
      <c r="B101" s="214" t="str">
        <f>IF(AND($B78&lt;&gt;"",$B$10="Реконструкция"),IF(INDEX('[1]Сборник МинЭнерго'!$F$2:$F$53,MATCH($B78,Элементы_ПС,0))&lt;&gt;"",INDEX('[1]Сборник МинЭнерго'!$F$2:$F$53,MATCH($B78,Элементы_ПС,0)),""),"")</f>
        <v/>
      </c>
      <c r="C101" s="168" t="str">
        <f>IFERROR(INDEX('[1]Сборник МинЭнерго'!$B$79:$B$82,MATCH(B101,'[1]Сборник МинЭнерго'!$A$79:$A$82,0)),"-")</f>
        <v>-</v>
      </c>
      <c r="D101" s="169">
        <f>IFERROR(INDEX('[1]Сборник МинЭнерго'!$C$79:$C$82,MATCH(B101,'[1]Сборник МинЭнерго'!$A$79:$A$82,0)),0)</f>
        <v>0</v>
      </c>
      <c r="E101" s="169">
        <f t="shared" si="8"/>
        <v>0</v>
      </c>
      <c r="F101" s="169">
        <f t="shared" si="9"/>
        <v>0</v>
      </c>
      <c r="G101" s="172" t="str">
        <f>IFERROR(INDEX('[1]Сборник МинЭнерго'!$D$79:$D$82,MATCH(B101,'[1]Сборник МинЭнерго'!$A$79:$A$82,0)),"-")</f>
        <v>-</v>
      </c>
    </row>
    <row r="102" spans="1:7" ht="15.75" hidden="1" thickBot="1" x14ac:dyDescent="0.3">
      <c r="A102" s="166" t="s">
        <v>238</v>
      </c>
      <c r="B102" s="214" t="str">
        <f>IF(AND($B79&lt;&gt;"",$B$10="Реконструкция"),IF(INDEX('[1]Сборник МинЭнерго'!$F$2:$F$53,MATCH($B79,Элементы_ПС,0))&lt;&gt;"",INDEX('[1]Сборник МинЭнерго'!$F$2:$F$53,MATCH($B79,Элементы_ПС,0)),""),"")</f>
        <v/>
      </c>
      <c r="C102" s="168" t="str">
        <f>IFERROR(INDEX('[1]Сборник МинЭнерго'!$B$79:$B$82,MATCH(B102,'[1]Сборник МинЭнерго'!$A$79:$A$82,0)),"-")</f>
        <v>-</v>
      </c>
      <c r="D102" s="169">
        <f>IFERROR(INDEX('[1]Сборник МинЭнерго'!$C$79:$C$82,MATCH(B102,'[1]Сборник МинЭнерго'!$A$79:$A$82,0)),0)</f>
        <v>0</v>
      </c>
      <c r="E102" s="169">
        <f t="shared" si="8"/>
        <v>0</v>
      </c>
      <c r="F102" s="169">
        <f t="shared" si="9"/>
        <v>0</v>
      </c>
      <c r="G102" s="172" t="str">
        <f>IFERROR(INDEX('[1]Сборник МинЭнерго'!$D$79:$D$82,MATCH(B102,'[1]Сборник МинЭнерго'!$A$79:$A$82,0)),"-")</f>
        <v>-</v>
      </c>
    </row>
    <row r="103" spans="1:7" ht="15.75" hidden="1" thickBot="1" x14ac:dyDescent="0.3">
      <c r="A103" s="166" t="s">
        <v>239</v>
      </c>
      <c r="B103" s="214" t="str">
        <f>IF(AND($B80&lt;&gt;"",$B$10="Реконструкция"),IF(INDEX('[1]Сборник МинЭнерго'!$F$2:$F$53,MATCH($B80,Элементы_ПС,0))&lt;&gt;"",INDEX('[1]Сборник МинЭнерго'!$F$2:$F$53,MATCH($B80,Элементы_ПС,0)),""),"")</f>
        <v/>
      </c>
      <c r="C103" s="168" t="str">
        <f>IFERROR(INDEX('[1]Сборник МинЭнерго'!$B$79:$B$82,MATCH(B103,'[1]Сборник МинЭнерго'!$A$79:$A$82,0)),"-")</f>
        <v>-</v>
      </c>
      <c r="D103" s="169">
        <f>IFERROR(INDEX('[1]Сборник МинЭнерго'!$C$79:$C$82,MATCH(B103,'[1]Сборник МинЭнерго'!$A$79:$A$82,0)),0)</f>
        <v>0</v>
      </c>
      <c r="E103" s="169">
        <f t="shared" si="8"/>
        <v>0</v>
      </c>
      <c r="F103" s="169">
        <f t="shared" si="9"/>
        <v>0</v>
      </c>
      <c r="G103" s="172" t="str">
        <f>IFERROR(INDEX('[1]Сборник МинЭнерго'!$D$79:$D$82,MATCH(B103,'[1]Сборник МинЭнерго'!$A$79:$A$82,0)),"-")</f>
        <v>-</v>
      </c>
    </row>
    <row r="104" spans="1:7" ht="15.75" hidden="1" thickBot="1" x14ac:dyDescent="0.3">
      <c r="A104" s="166" t="s">
        <v>240</v>
      </c>
      <c r="B104" s="214" t="str">
        <f>IF(AND($B81&lt;&gt;"",$B$10="Реконструкция"),IF(INDEX('[1]Сборник МинЭнерго'!$F$2:$F$53,MATCH($B81,Элементы_ПС,0))&lt;&gt;"",INDEX('[1]Сборник МинЭнерго'!$F$2:$F$53,MATCH($B81,Элементы_ПС,0)),""),"")</f>
        <v/>
      </c>
      <c r="C104" s="168" t="str">
        <f>IFERROR(INDEX('[1]Сборник МинЭнерго'!$B$79:$B$82,MATCH(B104,'[1]Сборник МинЭнерго'!$A$79:$A$82,0)),"-")</f>
        <v>-</v>
      </c>
      <c r="D104" s="169">
        <f>IFERROR(INDEX('[1]Сборник МинЭнерго'!$C$79:$C$82,MATCH(B104,'[1]Сборник МинЭнерго'!$A$79:$A$82,0)),0)</f>
        <v>0</v>
      </c>
      <c r="E104" s="169">
        <f t="shared" si="8"/>
        <v>0</v>
      </c>
      <c r="F104" s="169">
        <f t="shared" si="9"/>
        <v>0</v>
      </c>
      <c r="G104" s="172" t="str">
        <f>IFERROR(INDEX('[1]Сборник МинЭнерго'!$D$79:$D$82,MATCH(B104,'[1]Сборник МинЭнерго'!$A$79:$A$82,0)),"-")</f>
        <v>-</v>
      </c>
    </row>
    <row r="105" spans="1:7" ht="35.25" hidden="1" customHeight="1" thickBot="1" x14ac:dyDescent="0.3">
      <c r="A105" s="176" t="s">
        <v>241</v>
      </c>
      <c r="B105" s="226" t="str">
        <f>IF(AND($B82&lt;&gt;"",$B$10="Реконструкция"),IF(INDEX('[1]Сборник МинЭнерго'!$F$2:$F$53,MATCH($B82,Элементы_ПС,0))&lt;&gt;"",INDEX('[1]Сборник МинЭнерго'!$F$2:$F$53,MATCH($B82,Элементы_ПС,0)),""),"")</f>
        <v/>
      </c>
      <c r="C105" s="178" t="str">
        <f>IFERROR(INDEX('[1]Сборник МинЭнерго'!$B$79:$B$82,MATCH(B105,'[1]Сборник МинЭнерго'!$A$79:$A$82,0)),"-")</f>
        <v>-</v>
      </c>
      <c r="D105" s="179">
        <f>IFERROR(INDEX('[1]Сборник МинЭнерго'!$C$79:$C$82,MATCH(B105,'[1]Сборник МинЭнерго'!$A$79:$A$82,0)),0)</f>
        <v>0</v>
      </c>
      <c r="E105" s="179">
        <f t="shared" si="8"/>
        <v>0</v>
      </c>
      <c r="F105" s="179">
        <f t="shared" si="9"/>
        <v>0</v>
      </c>
      <c r="G105" s="182" t="str">
        <f>IFERROR(INDEX('[1]Сборник МинЭнерго'!$D$79:$D$82,MATCH(B105,'[1]Сборник МинЭнерго'!$A$79:$A$82,0)),"-")</f>
        <v>-</v>
      </c>
    </row>
    <row r="106" spans="1:7" ht="15.75" thickBot="1" x14ac:dyDescent="0.3">
      <c r="A106" s="300" t="s">
        <v>242</v>
      </c>
      <c r="B106" s="301"/>
      <c r="C106" s="301"/>
      <c r="D106" s="301"/>
      <c r="E106" s="301"/>
      <c r="F106" s="227">
        <f>SUM(F75,F83,F95,F98)</f>
        <v>1660</v>
      </c>
      <c r="G106" s="228" t="s">
        <v>184</v>
      </c>
    </row>
    <row r="107" spans="1:7" ht="15.75" thickBot="1" x14ac:dyDescent="0.3">
      <c r="A107" s="300" t="s">
        <v>243</v>
      </c>
      <c r="B107" s="301"/>
      <c r="C107" s="301"/>
      <c r="D107" s="301"/>
      <c r="E107" s="301"/>
      <c r="F107" s="227">
        <f ca="1">SUM(F39,F63,F73,F106)</f>
        <v>1660</v>
      </c>
      <c r="G107" s="228" t="s">
        <v>184</v>
      </c>
    </row>
    <row r="108" spans="1:7" ht="15.75" thickBot="1" x14ac:dyDescent="0.3">
      <c r="A108" s="302" t="str">
        <f>CONCATENATE("Индекс-дефлятор Минэкономразвития по строке ''Капвложения'' к ",C11," году")</f>
        <v>Индекс-дефлятор Минэкономразвития по строке ''Капвложения'' к 2016 году</v>
      </c>
      <c r="B108" s="303"/>
      <c r="C108" s="303"/>
      <c r="D108" s="303"/>
      <c r="E108" s="303"/>
      <c r="F108" s="229">
        <f>INDEX([1]Справочник!F2:F8,MATCH(УНЦ!C11,Год,0))</f>
        <v>1.07</v>
      </c>
      <c r="G108" s="230"/>
    </row>
    <row r="109" spans="1:7" ht="15.75" thickBot="1" x14ac:dyDescent="0.3">
      <c r="A109" s="293" t="str">
        <f>CONCATENATE("Полная стоимость инвестпроекта в прогнозных  ценах ",C11," года без НДС")</f>
        <v>Полная стоимость инвестпроекта в прогнозных  ценах 2016 года без НДС</v>
      </c>
      <c r="B109" s="294"/>
      <c r="C109" s="294"/>
      <c r="D109" s="294"/>
      <c r="E109" s="294"/>
      <c r="F109" s="227">
        <f ca="1">ROUND(F107*F108,5)</f>
        <v>1776.2</v>
      </c>
      <c r="G109" s="231" t="s">
        <v>184</v>
      </c>
    </row>
    <row r="110" spans="1:7" ht="15.75" thickBot="1" x14ac:dyDescent="0.3">
      <c r="A110" s="293" t="s">
        <v>244</v>
      </c>
      <c r="B110" s="294"/>
      <c r="C110" s="294"/>
      <c r="D110" s="294"/>
      <c r="E110" s="294"/>
      <c r="F110" s="227">
        <f ca="1">ROUND(F109*0.18,5)</f>
        <v>319.71600000000001</v>
      </c>
      <c r="G110" s="231" t="s">
        <v>184</v>
      </c>
    </row>
    <row r="111" spans="1:7" ht="15.75" thickBot="1" x14ac:dyDescent="0.3">
      <c r="A111" s="293" t="str">
        <f>CONCATENATE("Итого полная стоимость инвестпроекта в прогнозных  ценах ",C11," года с НДС ( в прогнозных ценах , тыс. руб. с НДС )")</f>
        <v>Итого полная стоимость инвестпроекта в прогнозных  ценах 2016 года с НДС ( в прогнозных ценах , тыс. руб. с НДС )</v>
      </c>
      <c r="B111" s="294"/>
      <c r="C111" s="294"/>
      <c r="D111" s="294"/>
      <c r="E111" s="294"/>
      <c r="F111" s="227">
        <f ca="1">ROUND(SUM(F109:F110),5)</f>
        <v>2095.9160000000002</v>
      </c>
      <c r="G111" s="231" t="s">
        <v>184</v>
      </c>
    </row>
    <row r="112" spans="1:7" x14ac:dyDescent="0.25">
      <c r="A112" s="147"/>
      <c r="B112" s="147"/>
      <c r="C112" s="147"/>
      <c r="D112" s="147"/>
      <c r="E112" s="147"/>
      <c r="F112" s="147"/>
      <c r="G112" s="147"/>
    </row>
    <row r="113" spans="1:7" x14ac:dyDescent="0.25">
      <c r="A113" s="147"/>
      <c r="B113" s="232" t="s">
        <v>245</v>
      </c>
      <c r="C113" s="233"/>
      <c r="D113" s="233"/>
      <c r="E113" s="233"/>
      <c r="F113" s="233"/>
      <c r="G113" s="147"/>
    </row>
    <row r="114" spans="1:7" x14ac:dyDescent="0.25">
      <c r="A114" s="147"/>
      <c r="B114" s="149"/>
      <c r="C114" s="149"/>
      <c r="D114" s="149"/>
      <c r="E114" s="149"/>
      <c r="F114" s="149"/>
      <c r="G114" s="147"/>
    </row>
    <row r="115" spans="1:7" x14ac:dyDescent="0.25">
      <c r="A115" s="147"/>
      <c r="B115" s="149"/>
      <c r="C115" s="149"/>
      <c r="D115" s="149"/>
      <c r="E115" s="149"/>
      <c r="F115" s="149"/>
      <c r="G115" s="147"/>
    </row>
    <row r="116" spans="1:7" x14ac:dyDescent="0.25">
      <c r="A116" s="147"/>
      <c r="B116" s="232" t="s">
        <v>246</v>
      </c>
      <c r="C116" s="234" t="s">
        <v>247</v>
      </c>
      <c r="D116" s="232"/>
      <c r="E116" s="232"/>
      <c r="F116" s="235" t="s">
        <v>303</v>
      </c>
      <c r="G116" s="147"/>
    </row>
  </sheetData>
  <sheetProtection formatCells="0" formatColumns="0" formatRows="0"/>
  <mergeCells count="20">
    <mergeCell ref="A64:G64"/>
    <mergeCell ref="F1:G1"/>
    <mergeCell ref="D2:G2"/>
    <mergeCell ref="D3:G3"/>
    <mergeCell ref="F4:G4"/>
    <mergeCell ref="A5:G5"/>
    <mergeCell ref="C7:G7"/>
    <mergeCell ref="J12:K12"/>
    <mergeCell ref="A14:G14"/>
    <mergeCell ref="A39:E39"/>
    <mergeCell ref="A40:G40"/>
    <mergeCell ref="A63:E63"/>
    <mergeCell ref="A110:E110"/>
    <mergeCell ref="A111:E111"/>
    <mergeCell ref="A73:E73"/>
    <mergeCell ref="A74:G74"/>
    <mergeCell ref="A106:E106"/>
    <mergeCell ref="A107:E107"/>
    <mergeCell ref="A108:E108"/>
    <mergeCell ref="A109:E109"/>
  </mergeCells>
  <conditionalFormatting sqref="C11">
    <cfRule type="expression" dxfId="25" priority="26">
      <formula>$C$11=""</formula>
    </cfRule>
  </conditionalFormatting>
  <conditionalFormatting sqref="B9">
    <cfRule type="expression" dxfId="24" priority="25">
      <formula>$B$9=""</formula>
    </cfRule>
  </conditionalFormatting>
  <conditionalFormatting sqref="B10">
    <cfRule type="expression" dxfId="23" priority="24">
      <formula>$B$10=""</formula>
    </cfRule>
  </conditionalFormatting>
  <conditionalFormatting sqref="C6">
    <cfRule type="expression" dxfId="22" priority="23">
      <formula>$C$6=""</formula>
    </cfRule>
  </conditionalFormatting>
  <conditionalFormatting sqref="C7:G7">
    <cfRule type="expression" dxfId="21" priority="22">
      <formula>$C$7=""</formula>
    </cfRule>
  </conditionalFormatting>
  <conditionalFormatting sqref="E17:E22">
    <cfRule type="expression" dxfId="20" priority="21">
      <formula>$E17=""</formula>
    </cfRule>
  </conditionalFormatting>
  <conditionalFormatting sqref="B16:B22">
    <cfRule type="expression" dxfId="19" priority="20">
      <formula>$B16=""</formula>
    </cfRule>
  </conditionalFormatting>
  <conditionalFormatting sqref="B24:B30">
    <cfRule type="expression" dxfId="18" priority="19">
      <formula>$B24=""</formula>
    </cfRule>
  </conditionalFormatting>
  <conditionalFormatting sqref="E25:E30">
    <cfRule type="expression" dxfId="17" priority="18">
      <formula>$E25=""</formula>
    </cfRule>
  </conditionalFormatting>
  <conditionalFormatting sqref="B36:B38">
    <cfRule type="expression" dxfId="16" priority="17">
      <formula>$B36=""</formula>
    </cfRule>
  </conditionalFormatting>
  <conditionalFormatting sqref="E36:E38">
    <cfRule type="expression" dxfId="15" priority="16">
      <formula>$E36=""</formula>
    </cfRule>
  </conditionalFormatting>
  <conditionalFormatting sqref="B42:B48">
    <cfRule type="expression" dxfId="14" priority="15">
      <formula>$B42=""</formula>
    </cfRule>
  </conditionalFormatting>
  <conditionalFormatting sqref="E42:E48">
    <cfRule type="expression" dxfId="13" priority="14">
      <formula>$E42=""</formula>
    </cfRule>
  </conditionalFormatting>
  <conditionalFormatting sqref="B50:B56">
    <cfRule type="expression" dxfId="12" priority="13">
      <formula>$B50=""</formula>
    </cfRule>
  </conditionalFormatting>
  <conditionalFormatting sqref="E50:E56">
    <cfRule type="expression" dxfId="11" priority="12">
      <formula>$E50=""</formula>
    </cfRule>
  </conditionalFormatting>
  <conditionalFormatting sqref="B58:B59">
    <cfRule type="expression" dxfId="10" priority="11">
      <formula>$B58=""</formula>
    </cfRule>
  </conditionalFormatting>
  <conditionalFormatting sqref="E58:E59">
    <cfRule type="expression" dxfId="9" priority="10">
      <formula>$E58=""</formula>
    </cfRule>
  </conditionalFormatting>
  <conditionalFormatting sqref="E61:E62">
    <cfRule type="expression" dxfId="8" priority="9">
      <formula>$E61=""</formula>
    </cfRule>
  </conditionalFormatting>
  <conditionalFormatting sqref="B66:B72">
    <cfRule type="expression" dxfId="7" priority="8">
      <formula>$B66=""</formula>
    </cfRule>
  </conditionalFormatting>
  <conditionalFormatting sqref="E66:E72">
    <cfRule type="expression" dxfId="6" priority="7">
      <formula>$E66=""</formula>
    </cfRule>
  </conditionalFormatting>
  <conditionalFormatting sqref="B76:B82">
    <cfRule type="expression" dxfId="5" priority="6">
      <formula>$B76=""</formula>
    </cfRule>
  </conditionalFormatting>
  <conditionalFormatting sqref="E76:E82">
    <cfRule type="expression" dxfId="4" priority="5">
      <formula>$E76=""</formula>
    </cfRule>
  </conditionalFormatting>
  <conditionalFormatting sqref="B93:B94">
    <cfRule type="expression" dxfId="3" priority="4">
      <formula>$B93=""</formula>
    </cfRule>
  </conditionalFormatting>
  <conditionalFormatting sqref="E93:E94">
    <cfRule type="expression" dxfId="2" priority="3">
      <formula>$E93=""</formula>
    </cfRule>
  </conditionalFormatting>
  <conditionalFormatting sqref="B96:B97">
    <cfRule type="expression" dxfId="1" priority="2">
      <formula>$B96=""</formula>
    </cfRule>
  </conditionalFormatting>
  <conditionalFormatting sqref="E24 E16">
    <cfRule type="cellIs" dxfId="0" priority="1" operator="equal">
      <formula>0</formula>
    </cfRule>
  </conditionalFormatting>
  <dataValidations count="16">
    <dataValidation type="list" allowBlank="1" showInputMessage="1" showErrorMessage="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Год</formula1>
    </dataValidation>
    <dataValidation type="list" allowBlank="1" showInputMessage="1" showErrorMessage="1" sqref="B61:B62 IX61:IX62 ST61:ST62 ACP61:ACP62 AML61:AML62 AWH61:AWH62 BGD61:BGD62 BPZ61:BPZ62 BZV61:BZV62 CJR61:CJR62 CTN61:CTN62 DDJ61:DDJ62 DNF61:DNF62 DXB61:DXB62 EGX61:EGX62 EQT61:EQT62 FAP61:FAP62 FKL61:FKL62 FUH61:FUH62 GED61:GED62 GNZ61:GNZ62 GXV61:GXV62 HHR61:HHR62 HRN61:HRN62 IBJ61:IBJ62 ILF61:ILF62 IVB61:IVB62 JEX61:JEX62 JOT61:JOT62 JYP61:JYP62 KIL61:KIL62 KSH61:KSH62 LCD61:LCD62 LLZ61:LLZ62 LVV61:LVV62 MFR61:MFR62 MPN61:MPN62 MZJ61:MZJ62 NJF61:NJF62 NTB61:NTB62 OCX61:OCX62 OMT61:OMT62 OWP61:OWP62 PGL61:PGL62 PQH61:PQH62 QAD61:QAD62 QJZ61:QJZ62 QTV61:QTV62 RDR61:RDR62 RNN61:RNN62 RXJ61:RXJ62 SHF61:SHF62 SRB61:SRB62 TAX61:TAX62 TKT61:TKT62 TUP61:TUP62 UEL61:UEL62 UOH61:UOH62 UYD61:UYD62 VHZ61:VHZ62 VRV61:VRV62 WBR61:WBR62 WLN61:WLN62 WVJ61:WVJ62 B65597:B65598 IX65597:IX65598 ST65597:ST65598 ACP65597:ACP65598 AML65597:AML65598 AWH65597:AWH65598 BGD65597:BGD65598 BPZ65597:BPZ65598 BZV65597:BZV65598 CJR65597:CJR65598 CTN65597:CTN65598 DDJ65597:DDJ65598 DNF65597:DNF65598 DXB65597:DXB65598 EGX65597:EGX65598 EQT65597:EQT65598 FAP65597:FAP65598 FKL65597:FKL65598 FUH65597:FUH65598 GED65597:GED65598 GNZ65597:GNZ65598 GXV65597:GXV65598 HHR65597:HHR65598 HRN65597:HRN65598 IBJ65597:IBJ65598 ILF65597:ILF65598 IVB65597:IVB65598 JEX65597:JEX65598 JOT65597:JOT65598 JYP65597:JYP65598 KIL65597:KIL65598 KSH65597:KSH65598 LCD65597:LCD65598 LLZ65597:LLZ65598 LVV65597:LVV65598 MFR65597:MFR65598 MPN65597:MPN65598 MZJ65597:MZJ65598 NJF65597:NJF65598 NTB65597:NTB65598 OCX65597:OCX65598 OMT65597:OMT65598 OWP65597:OWP65598 PGL65597:PGL65598 PQH65597:PQH65598 QAD65597:QAD65598 QJZ65597:QJZ65598 QTV65597:QTV65598 RDR65597:RDR65598 RNN65597:RNN65598 RXJ65597:RXJ65598 SHF65597:SHF65598 SRB65597:SRB65598 TAX65597:TAX65598 TKT65597:TKT65598 TUP65597:TUP65598 UEL65597:UEL65598 UOH65597:UOH65598 UYD65597:UYD65598 VHZ65597:VHZ65598 VRV65597:VRV65598 WBR65597:WBR65598 WLN65597:WLN65598 WVJ65597:WVJ65598 B131133:B131134 IX131133:IX131134 ST131133:ST131134 ACP131133:ACP131134 AML131133:AML131134 AWH131133:AWH131134 BGD131133:BGD131134 BPZ131133:BPZ131134 BZV131133:BZV131134 CJR131133:CJR131134 CTN131133:CTN131134 DDJ131133:DDJ131134 DNF131133:DNF131134 DXB131133:DXB131134 EGX131133:EGX131134 EQT131133:EQT131134 FAP131133:FAP131134 FKL131133:FKL131134 FUH131133:FUH131134 GED131133:GED131134 GNZ131133:GNZ131134 GXV131133:GXV131134 HHR131133:HHR131134 HRN131133:HRN131134 IBJ131133:IBJ131134 ILF131133:ILF131134 IVB131133:IVB131134 JEX131133:JEX131134 JOT131133:JOT131134 JYP131133:JYP131134 KIL131133:KIL131134 KSH131133:KSH131134 LCD131133:LCD131134 LLZ131133:LLZ131134 LVV131133:LVV131134 MFR131133:MFR131134 MPN131133:MPN131134 MZJ131133:MZJ131134 NJF131133:NJF131134 NTB131133:NTB131134 OCX131133:OCX131134 OMT131133:OMT131134 OWP131133:OWP131134 PGL131133:PGL131134 PQH131133:PQH131134 QAD131133:QAD131134 QJZ131133:QJZ131134 QTV131133:QTV131134 RDR131133:RDR131134 RNN131133:RNN131134 RXJ131133:RXJ131134 SHF131133:SHF131134 SRB131133:SRB131134 TAX131133:TAX131134 TKT131133:TKT131134 TUP131133:TUP131134 UEL131133:UEL131134 UOH131133:UOH131134 UYD131133:UYD131134 VHZ131133:VHZ131134 VRV131133:VRV131134 WBR131133:WBR131134 WLN131133:WLN131134 WVJ131133:WVJ131134 B196669:B196670 IX196669:IX196670 ST196669:ST196670 ACP196669:ACP196670 AML196669:AML196670 AWH196669:AWH196670 BGD196669:BGD196670 BPZ196669:BPZ196670 BZV196669:BZV196670 CJR196669:CJR196670 CTN196669:CTN196670 DDJ196669:DDJ196670 DNF196669:DNF196670 DXB196669:DXB196670 EGX196669:EGX196670 EQT196669:EQT196670 FAP196669:FAP196670 FKL196669:FKL196670 FUH196669:FUH196670 GED196669:GED196670 GNZ196669:GNZ196670 GXV196669:GXV196670 HHR196669:HHR196670 HRN196669:HRN196670 IBJ196669:IBJ196670 ILF196669:ILF196670 IVB196669:IVB196670 JEX196669:JEX196670 JOT196669:JOT196670 JYP196669:JYP196670 KIL196669:KIL196670 KSH196669:KSH196670 LCD196669:LCD196670 LLZ196669:LLZ196670 LVV196669:LVV196670 MFR196669:MFR196670 MPN196669:MPN196670 MZJ196669:MZJ196670 NJF196669:NJF196670 NTB196669:NTB196670 OCX196669:OCX196670 OMT196669:OMT196670 OWP196669:OWP196670 PGL196669:PGL196670 PQH196669:PQH196670 QAD196669:QAD196670 QJZ196669:QJZ196670 QTV196669:QTV196670 RDR196669:RDR196670 RNN196669:RNN196670 RXJ196669:RXJ196670 SHF196669:SHF196670 SRB196669:SRB196670 TAX196669:TAX196670 TKT196669:TKT196670 TUP196669:TUP196670 UEL196669:UEL196670 UOH196669:UOH196670 UYD196669:UYD196670 VHZ196669:VHZ196670 VRV196669:VRV196670 WBR196669:WBR196670 WLN196669:WLN196670 WVJ196669:WVJ196670 B262205:B262206 IX262205:IX262206 ST262205:ST262206 ACP262205:ACP262206 AML262205:AML262206 AWH262205:AWH262206 BGD262205:BGD262206 BPZ262205:BPZ262206 BZV262205:BZV262206 CJR262205:CJR262206 CTN262205:CTN262206 DDJ262205:DDJ262206 DNF262205:DNF262206 DXB262205:DXB262206 EGX262205:EGX262206 EQT262205:EQT262206 FAP262205:FAP262206 FKL262205:FKL262206 FUH262205:FUH262206 GED262205:GED262206 GNZ262205:GNZ262206 GXV262205:GXV262206 HHR262205:HHR262206 HRN262205:HRN262206 IBJ262205:IBJ262206 ILF262205:ILF262206 IVB262205:IVB262206 JEX262205:JEX262206 JOT262205:JOT262206 JYP262205:JYP262206 KIL262205:KIL262206 KSH262205:KSH262206 LCD262205:LCD262206 LLZ262205:LLZ262206 LVV262205:LVV262206 MFR262205:MFR262206 MPN262205:MPN262206 MZJ262205:MZJ262206 NJF262205:NJF262206 NTB262205:NTB262206 OCX262205:OCX262206 OMT262205:OMT262206 OWP262205:OWP262206 PGL262205:PGL262206 PQH262205:PQH262206 QAD262205:QAD262206 QJZ262205:QJZ262206 QTV262205:QTV262206 RDR262205:RDR262206 RNN262205:RNN262206 RXJ262205:RXJ262206 SHF262205:SHF262206 SRB262205:SRB262206 TAX262205:TAX262206 TKT262205:TKT262206 TUP262205:TUP262206 UEL262205:UEL262206 UOH262205:UOH262206 UYD262205:UYD262206 VHZ262205:VHZ262206 VRV262205:VRV262206 WBR262205:WBR262206 WLN262205:WLN262206 WVJ262205:WVJ262206 B327741:B327742 IX327741:IX327742 ST327741:ST327742 ACP327741:ACP327742 AML327741:AML327742 AWH327741:AWH327742 BGD327741:BGD327742 BPZ327741:BPZ327742 BZV327741:BZV327742 CJR327741:CJR327742 CTN327741:CTN327742 DDJ327741:DDJ327742 DNF327741:DNF327742 DXB327741:DXB327742 EGX327741:EGX327742 EQT327741:EQT327742 FAP327741:FAP327742 FKL327741:FKL327742 FUH327741:FUH327742 GED327741:GED327742 GNZ327741:GNZ327742 GXV327741:GXV327742 HHR327741:HHR327742 HRN327741:HRN327742 IBJ327741:IBJ327742 ILF327741:ILF327742 IVB327741:IVB327742 JEX327741:JEX327742 JOT327741:JOT327742 JYP327741:JYP327742 KIL327741:KIL327742 KSH327741:KSH327742 LCD327741:LCD327742 LLZ327741:LLZ327742 LVV327741:LVV327742 MFR327741:MFR327742 MPN327741:MPN327742 MZJ327741:MZJ327742 NJF327741:NJF327742 NTB327741:NTB327742 OCX327741:OCX327742 OMT327741:OMT327742 OWP327741:OWP327742 PGL327741:PGL327742 PQH327741:PQH327742 QAD327741:QAD327742 QJZ327741:QJZ327742 QTV327741:QTV327742 RDR327741:RDR327742 RNN327741:RNN327742 RXJ327741:RXJ327742 SHF327741:SHF327742 SRB327741:SRB327742 TAX327741:TAX327742 TKT327741:TKT327742 TUP327741:TUP327742 UEL327741:UEL327742 UOH327741:UOH327742 UYD327741:UYD327742 VHZ327741:VHZ327742 VRV327741:VRV327742 WBR327741:WBR327742 WLN327741:WLN327742 WVJ327741:WVJ327742 B393277:B393278 IX393277:IX393278 ST393277:ST393278 ACP393277:ACP393278 AML393277:AML393278 AWH393277:AWH393278 BGD393277:BGD393278 BPZ393277:BPZ393278 BZV393277:BZV393278 CJR393277:CJR393278 CTN393277:CTN393278 DDJ393277:DDJ393278 DNF393277:DNF393278 DXB393277:DXB393278 EGX393277:EGX393278 EQT393277:EQT393278 FAP393277:FAP393278 FKL393277:FKL393278 FUH393277:FUH393278 GED393277:GED393278 GNZ393277:GNZ393278 GXV393277:GXV393278 HHR393277:HHR393278 HRN393277:HRN393278 IBJ393277:IBJ393278 ILF393277:ILF393278 IVB393277:IVB393278 JEX393277:JEX393278 JOT393277:JOT393278 JYP393277:JYP393278 KIL393277:KIL393278 KSH393277:KSH393278 LCD393277:LCD393278 LLZ393277:LLZ393278 LVV393277:LVV393278 MFR393277:MFR393278 MPN393277:MPN393278 MZJ393277:MZJ393278 NJF393277:NJF393278 NTB393277:NTB393278 OCX393277:OCX393278 OMT393277:OMT393278 OWP393277:OWP393278 PGL393277:PGL393278 PQH393277:PQH393278 QAD393277:QAD393278 QJZ393277:QJZ393278 QTV393277:QTV393278 RDR393277:RDR393278 RNN393277:RNN393278 RXJ393277:RXJ393278 SHF393277:SHF393278 SRB393277:SRB393278 TAX393277:TAX393278 TKT393277:TKT393278 TUP393277:TUP393278 UEL393277:UEL393278 UOH393277:UOH393278 UYD393277:UYD393278 VHZ393277:VHZ393278 VRV393277:VRV393278 WBR393277:WBR393278 WLN393277:WLN393278 WVJ393277:WVJ393278 B458813:B458814 IX458813:IX458814 ST458813:ST458814 ACP458813:ACP458814 AML458813:AML458814 AWH458813:AWH458814 BGD458813:BGD458814 BPZ458813:BPZ458814 BZV458813:BZV458814 CJR458813:CJR458814 CTN458813:CTN458814 DDJ458813:DDJ458814 DNF458813:DNF458814 DXB458813:DXB458814 EGX458813:EGX458814 EQT458813:EQT458814 FAP458813:FAP458814 FKL458813:FKL458814 FUH458813:FUH458814 GED458813:GED458814 GNZ458813:GNZ458814 GXV458813:GXV458814 HHR458813:HHR458814 HRN458813:HRN458814 IBJ458813:IBJ458814 ILF458813:ILF458814 IVB458813:IVB458814 JEX458813:JEX458814 JOT458813:JOT458814 JYP458813:JYP458814 KIL458813:KIL458814 KSH458813:KSH458814 LCD458813:LCD458814 LLZ458813:LLZ458814 LVV458813:LVV458814 MFR458813:MFR458814 MPN458813:MPN458814 MZJ458813:MZJ458814 NJF458813:NJF458814 NTB458813:NTB458814 OCX458813:OCX458814 OMT458813:OMT458814 OWP458813:OWP458814 PGL458813:PGL458814 PQH458813:PQH458814 QAD458813:QAD458814 QJZ458813:QJZ458814 QTV458813:QTV458814 RDR458813:RDR458814 RNN458813:RNN458814 RXJ458813:RXJ458814 SHF458813:SHF458814 SRB458813:SRB458814 TAX458813:TAX458814 TKT458813:TKT458814 TUP458813:TUP458814 UEL458813:UEL458814 UOH458813:UOH458814 UYD458813:UYD458814 VHZ458813:VHZ458814 VRV458813:VRV458814 WBR458813:WBR458814 WLN458813:WLN458814 WVJ458813:WVJ458814 B524349:B524350 IX524349:IX524350 ST524349:ST524350 ACP524349:ACP524350 AML524349:AML524350 AWH524349:AWH524350 BGD524349:BGD524350 BPZ524349:BPZ524350 BZV524349:BZV524350 CJR524349:CJR524350 CTN524349:CTN524350 DDJ524349:DDJ524350 DNF524349:DNF524350 DXB524349:DXB524350 EGX524349:EGX524350 EQT524349:EQT524350 FAP524349:FAP524350 FKL524349:FKL524350 FUH524349:FUH524350 GED524349:GED524350 GNZ524349:GNZ524350 GXV524349:GXV524350 HHR524349:HHR524350 HRN524349:HRN524350 IBJ524349:IBJ524350 ILF524349:ILF524350 IVB524349:IVB524350 JEX524349:JEX524350 JOT524349:JOT524350 JYP524349:JYP524350 KIL524349:KIL524350 KSH524349:KSH524350 LCD524349:LCD524350 LLZ524349:LLZ524350 LVV524349:LVV524350 MFR524349:MFR524350 MPN524349:MPN524350 MZJ524349:MZJ524350 NJF524349:NJF524350 NTB524349:NTB524350 OCX524349:OCX524350 OMT524349:OMT524350 OWP524349:OWP524350 PGL524349:PGL524350 PQH524349:PQH524350 QAD524349:QAD524350 QJZ524349:QJZ524350 QTV524349:QTV524350 RDR524349:RDR524350 RNN524349:RNN524350 RXJ524349:RXJ524350 SHF524349:SHF524350 SRB524349:SRB524350 TAX524349:TAX524350 TKT524349:TKT524350 TUP524349:TUP524350 UEL524349:UEL524350 UOH524349:UOH524350 UYD524349:UYD524350 VHZ524349:VHZ524350 VRV524349:VRV524350 WBR524349:WBR524350 WLN524349:WLN524350 WVJ524349:WVJ524350 B589885:B589886 IX589885:IX589886 ST589885:ST589886 ACP589885:ACP589886 AML589885:AML589886 AWH589885:AWH589886 BGD589885:BGD589886 BPZ589885:BPZ589886 BZV589885:BZV589886 CJR589885:CJR589886 CTN589885:CTN589886 DDJ589885:DDJ589886 DNF589885:DNF589886 DXB589885:DXB589886 EGX589885:EGX589886 EQT589885:EQT589886 FAP589885:FAP589886 FKL589885:FKL589886 FUH589885:FUH589886 GED589885:GED589886 GNZ589885:GNZ589886 GXV589885:GXV589886 HHR589885:HHR589886 HRN589885:HRN589886 IBJ589885:IBJ589886 ILF589885:ILF589886 IVB589885:IVB589886 JEX589885:JEX589886 JOT589885:JOT589886 JYP589885:JYP589886 KIL589885:KIL589886 KSH589885:KSH589886 LCD589885:LCD589886 LLZ589885:LLZ589886 LVV589885:LVV589886 MFR589885:MFR589886 MPN589885:MPN589886 MZJ589885:MZJ589886 NJF589885:NJF589886 NTB589885:NTB589886 OCX589885:OCX589886 OMT589885:OMT589886 OWP589885:OWP589886 PGL589885:PGL589886 PQH589885:PQH589886 QAD589885:QAD589886 QJZ589885:QJZ589886 QTV589885:QTV589886 RDR589885:RDR589886 RNN589885:RNN589886 RXJ589885:RXJ589886 SHF589885:SHF589886 SRB589885:SRB589886 TAX589885:TAX589886 TKT589885:TKT589886 TUP589885:TUP589886 UEL589885:UEL589886 UOH589885:UOH589886 UYD589885:UYD589886 VHZ589885:VHZ589886 VRV589885:VRV589886 WBR589885:WBR589886 WLN589885:WLN589886 WVJ589885:WVJ589886 B655421:B655422 IX655421:IX655422 ST655421:ST655422 ACP655421:ACP655422 AML655421:AML655422 AWH655421:AWH655422 BGD655421:BGD655422 BPZ655421:BPZ655422 BZV655421:BZV655422 CJR655421:CJR655422 CTN655421:CTN655422 DDJ655421:DDJ655422 DNF655421:DNF655422 DXB655421:DXB655422 EGX655421:EGX655422 EQT655421:EQT655422 FAP655421:FAP655422 FKL655421:FKL655422 FUH655421:FUH655422 GED655421:GED655422 GNZ655421:GNZ655422 GXV655421:GXV655422 HHR655421:HHR655422 HRN655421:HRN655422 IBJ655421:IBJ655422 ILF655421:ILF655422 IVB655421:IVB655422 JEX655421:JEX655422 JOT655421:JOT655422 JYP655421:JYP655422 KIL655421:KIL655422 KSH655421:KSH655422 LCD655421:LCD655422 LLZ655421:LLZ655422 LVV655421:LVV655422 MFR655421:MFR655422 MPN655421:MPN655422 MZJ655421:MZJ655422 NJF655421:NJF655422 NTB655421:NTB655422 OCX655421:OCX655422 OMT655421:OMT655422 OWP655421:OWP655422 PGL655421:PGL655422 PQH655421:PQH655422 QAD655421:QAD655422 QJZ655421:QJZ655422 QTV655421:QTV655422 RDR655421:RDR655422 RNN655421:RNN655422 RXJ655421:RXJ655422 SHF655421:SHF655422 SRB655421:SRB655422 TAX655421:TAX655422 TKT655421:TKT655422 TUP655421:TUP655422 UEL655421:UEL655422 UOH655421:UOH655422 UYD655421:UYD655422 VHZ655421:VHZ655422 VRV655421:VRV655422 WBR655421:WBR655422 WLN655421:WLN655422 WVJ655421:WVJ655422 B720957:B720958 IX720957:IX720958 ST720957:ST720958 ACP720957:ACP720958 AML720957:AML720958 AWH720957:AWH720958 BGD720957:BGD720958 BPZ720957:BPZ720958 BZV720957:BZV720958 CJR720957:CJR720958 CTN720957:CTN720958 DDJ720957:DDJ720958 DNF720957:DNF720958 DXB720957:DXB720958 EGX720957:EGX720958 EQT720957:EQT720958 FAP720957:FAP720958 FKL720957:FKL720958 FUH720957:FUH720958 GED720957:GED720958 GNZ720957:GNZ720958 GXV720957:GXV720958 HHR720957:HHR720958 HRN720957:HRN720958 IBJ720957:IBJ720958 ILF720957:ILF720958 IVB720957:IVB720958 JEX720957:JEX720958 JOT720957:JOT720958 JYP720957:JYP720958 KIL720957:KIL720958 KSH720957:KSH720958 LCD720957:LCD720958 LLZ720957:LLZ720958 LVV720957:LVV720958 MFR720957:MFR720958 MPN720957:MPN720958 MZJ720957:MZJ720958 NJF720957:NJF720958 NTB720957:NTB720958 OCX720957:OCX720958 OMT720957:OMT720958 OWP720957:OWP720958 PGL720957:PGL720958 PQH720957:PQH720958 QAD720957:QAD720958 QJZ720957:QJZ720958 QTV720957:QTV720958 RDR720957:RDR720958 RNN720957:RNN720958 RXJ720957:RXJ720958 SHF720957:SHF720958 SRB720957:SRB720958 TAX720957:TAX720958 TKT720957:TKT720958 TUP720957:TUP720958 UEL720957:UEL720958 UOH720957:UOH720958 UYD720957:UYD720958 VHZ720957:VHZ720958 VRV720957:VRV720958 WBR720957:WBR720958 WLN720957:WLN720958 WVJ720957:WVJ720958 B786493:B786494 IX786493:IX786494 ST786493:ST786494 ACP786493:ACP786494 AML786493:AML786494 AWH786493:AWH786494 BGD786493:BGD786494 BPZ786493:BPZ786494 BZV786493:BZV786494 CJR786493:CJR786494 CTN786493:CTN786494 DDJ786493:DDJ786494 DNF786493:DNF786494 DXB786493:DXB786494 EGX786493:EGX786494 EQT786493:EQT786494 FAP786493:FAP786494 FKL786493:FKL786494 FUH786493:FUH786494 GED786493:GED786494 GNZ786493:GNZ786494 GXV786493:GXV786494 HHR786493:HHR786494 HRN786493:HRN786494 IBJ786493:IBJ786494 ILF786493:ILF786494 IVB786493:IVB786494 JEX786493:JEX786494 JOT786493:JOT786494 JYP786493:JYP786494 KIL786493:KIL786494 KSH786493:KSH786494 LCD786493:LCD786494 LLZ786493:LLZ786494 LVV786493:LVV786494 MFR786493:MFR786494 MPN786493:MPN786494 MZJ786493:MZJ786494 NJF786493:NJF786494 NTB786493:NTB786494 OCX786493:OCX786494 OMT786493:OMT786494 OWP786493:OWP786494 PGL786493:PGL786494 PQH786493:PQH786494 QAD786493:QAD786494 QJZ786493:QJZ786494 QTV786493:QTV786494 RDR786493:RDR786494 RNN786493:RNN786494 RXJ786493:RXJ786494 SHF786493:SHF786494 SRB786493:SRB786494 TAX786493:TAX786494 TKT786493:TKT786494 TUP786493:TUP786494 UEL786493:UEL786494 UOH786493:UOH786494 UYD786493:UYD786494 VHZ786493:VHZ786494 VRV786493:VRV786494 WBR786493:WBR786494 WLN786493:WLN786494 WVJ786493:WVJ786494 B852029:B852030 IX852029:IX852030 ST852029:ST852030 ACP852029:ACP852030 AML852029:AML852030 AWH852029:AWH852030 BGD852029:BGD852030 BPZ852029:BPZ852030 BZV852029:BZV852030 CJR852029:CJR852030 CTN852029:CTN852030 DDJ852029:DDJ852030 DNF852029:DNF852030 DXB852029:DXB852030 EGX852029:EGX852030 EQT852029:EQT852030 FAP852029:FAP852030 FKL852029:FKL852030 FUH852029:FUH852030 GED852029:GED852030 GNZ852029:GNZ852030 GXV852029:GXV852030 HHR852029:HHR852030 HRN852029:HRN852030 IBJ852029:IBJ852030 ILF852029:ILF852030 IVB852029:IVB852030 JEX852029:JEX852030 JOT852029:JOT852030 JYP852029:JYP852030 KIL852029:KIL852030 KSH852029:KSH852030 LCD852029:LCD852030 LLZ852029:LLZ852030 LVV852029:LVV852030 MFR852029:MFR852030 MPN852029:MPN852030 MZJ852029:MZJ852030 NJF852029:NJF852030 NTB852029:NTB852030 OCX852029:OCX852030 OMT852029:OMT852030 OWP852029:OWP852030 PGL852029:PGL852030 PQH852029:PQH852030 QAD852029:QAD852030 QJZ852029:QJZ852030 QTV852029:QTV852030 RDR852029:RDR852030 RNN852029:RNN852030 RXJ852029:RXJ852030 SHF852029:SHF852030 SRB852029:SRB852030 TAX852029:TAX852030 TKT852029:TKT852030 TUP852029:TUP852030 UEL852029:UEL852030 UOH852029:UOH852030 UYD852029:UYD852030 VHZ852029:VHZ852030 VRV852029:VRV852030 WBR852029:WBR852030 WLN852029:WLN852030 WVJ852029:WVJ852030 B917565:B917566 IX917565:IX917566 ST917565:ST917566 ACP917565:ACP917566 AML917565:AML917566 AWH917565:AWH917566 BGD917565:BGD917566 BPZ917565:BPZ917566 BZV917565:BZV917566 CJR917565:CJR917566 CTN917565:CTN917566 DDJ917565:DDJ917566 DNF917565:DNF917566 DXB917565:DXB917566 EGX917565:EGX917566 EQT917565:EQT917566 FAP917565:FAP917566 FKL917565:FKL917566 FUH917565:FUH917566 GED917565:GED917566 GNZ917565:GNZ917566 GXV917565:GXV917566 HHR917565:HHR917566 HRN917565:HRN917566 IBJ917565:IBJ917566 ILF917565:ILF917566 IVB917565:IVB917566 JEX917565:JEX917566 JOT917565:JOT917566 JYP917565:JYP917566 KIL917565:KIL917566 KSH917565:KSH917566 LCD917565:LCD917566 LLZ917565:LLZ917566 LVV917565:LVV917566 MFR917565:MFR917566 MPN917565:MPN917566 MZJ917565:MZJ917566 NJF917565:NJF917566 NTB917565:NTB917566 OCX917565:OCX917566 OMT917565:OMT917566 OWP917565:OWP917566 PGL917565:PGL917566 PQH917565:PQH917566 QAD917565:QAD917566 QJZ917565:QJZ917566 QTV917565:QTV917566 RDR917565:RDR917566 RNN917565:RNN917566 RXJ917565:RXJ917566 SHF917565:SHF917566 SRB917565:SRB917566 TAX917565:TAX917566 TKT917565:TKT917566 TUP917565:TUP917566 UEL917565:UEL917566 UOH917565:UOH917566 UYD917565:UYD917566 VHZ917565:VHZ917566 VRV917565:VRV917566 WBR917565:WBR917566 WLN917565:WLN917566 WVJ917565:WVJ917566 B983101:B983102 IX983101:IX983102 ST983101:ST983102 ACP983101:ACP983102 AML983101:AML983102 AWH983101:AWH983102 BGD983101:BGD983102 BPZ983101:BPZ983102 BZV983101:BZV983102 CJR983101:CJR983102 CTN983101:CTN983102 DDJ983101:DDJ983102 DNF983101:DNF983102 DXB983101:DXB983102 EGX983101:EGX983102 EQT983101:EQT983102 FAP983101:FAP983102 FKL983101:FKL983102 FUH983101:FUH983102 GED983101:GED983102 GNZ983101:GNZ983102 GXV983101:GXV983102 HHR983101:HHR983102 HRN983101:HRN983102 IBJ983101:IBJ983102 ILF983101:ILF983102 IVB983101:IVB983102 JEX983101:JEX983102 JOT983101:JOT983102 JYP983101:JYP983102 KIL983101:KIL983102 KSH983101:KSH983102 LCD983101:LCD983102 LLZ983101:LLZ983102 LVV983101:LVV983102 MFR983101:MFR983102 MPN983101:MPN983102 MZJ983101:MZJ983102 NJF983101:NJF983102 NTB983101:NTB983102 OCX983101:OCX983102 OMT983101:OMT983102 OWP983101:OWP983102 PGL983101:PGL983102 PQH983101:PQH983102 QAD983101:QAD983102 QJZ983101:QJZ983102 QTV983101:QTV983102 RDR983101:RDR983102 RNN983101:RNN983102 RXJ983101:RXJ983102 SHF983101:SHF983102 SRB983101:SRB983102 TAX983101:TAX983102 TKT983101:TKT983102 TUP983101:TUP983102 UEL983101:UEL983102 UOH983101:UOH983102 UYD983101:UYD983102 VHZ983101:VHZ983102 VRV983101:VRV983102 WBR983101:WBR983102 WLN983101:WLN983102 WVJ983101:WVJ983102">
      <formula1>ПИР_КЛ</formula1>
    </dataValidation>
    <dataValidation type="list" allowBlank="1" showInputMessage="1" showErrorMessage="1" sqref="B58:B59 IX58:IX59 ST58:ST59 ACP58:ACP59 AML58:AML59 AWH58:AWH59 BGD58:BGD59 BPZ58:BPZ59 BZV58:BZV59 CJR58:CJR59 CTN58:CTN59 DDJ58:DDJ59 DNF58:DNF59 DXB58:DXB59 EGX58:EGX59 EQT58:EQT59 FAP58:FAP59 FKL58:FKL59 FUH58:FUH59 GED58:GED59 GNZ58:GNZ59 GXV58:GXV59 HHR58:HHR59 HRN58:HRN59 IBJ58:IBJ59 ILF58:ILF59 IVB58:IVB59 JEX58:JEX59 JOT58:JOT59 JYP58:JYP59 KIL58:KIL59 KSH58:KSH59 LCD58:LCD59 LLZ58:LLZ59 LVV58:LVV59 MFR58:MFR59 MPN58:MPN59 MZJ58:MZJ59 NJF58:NJF59 NTB58:NTB59 OCX58:OCX59 OMT58:OMT59 OWP58:OWP59 PGL58:PGL59 PQH58:PQH59 QAD58:QAD59 QJZ58:QJZ59 QTV58:QTV59 RDR58:RDR59 RNN58:RNN59 RXJ58:RXJ59 SHF58:SHF59 SRB58:SRB59 TAX58:TAX59 TKT58:TKT59 TUP58:TUP59 UEL58:UEL59 UOH58:UOH59 UYD58:UYD59 VHZ58:VHZ59 VRV58:VRV59 WBR58:WBR59 WLN58:WLN59 WVJ58:WVJ59 B65594:B65595 IX65594:IX65595 ST65594:ST65595 ACP65594:ACP65595 AML65594:AML65595 AWH65594:AWH65595 BGD65594:BGD65595 BPZ65594:BPZ65595 BZV65594:BZV65595 CJR65594:CJR65595 CTN65594:CTN65595 DDJ65594:DDJ65595 DNF65594:DNF65595 DXB65594:DXB65595 EGX65594:EGX65595 EQT65594:EQT65595 FAP65594:FAP65595 FKL65594:FKL65595 FUH65594:FUH65595 GED65594:GED65595 GNZ65594:GNZ65595 GXV65594:GXV65595 HHR65594:HHR65595 HRN65594:HRN65595 IBJ65594:IBJ65595 ILF65594:ILF65595 IVB65594:IVB65595 JEX65594:JEX65595 JOT65594:JOT65595 JYP65594:JYP65595 KIL65594:KIL65595 KSH65594:KSH65595 LCD65594:LCD65595 LLZ65594:LLZ65595 LVV65594:LVV65595 MFR65594:MFR65595 MPN65594:MPN65595 MZJ65594:MZJ65595 NJF65594:NJF65595 NTB65594:NTB65595 OCX65594:OCX65595 OMT65594:OMT65595 OWP65594:OWP65595 PGL65594:PGL65595 PQH65594:PQH65595 QAD65594:QAD65595 QJZ65594:QJZ65595 QTV65594:QTV65595 RDR65594:RDR65595 RNN65594:RNN65595 RXJ65594:RXJ65595 SHF65594:SHF65595 SRB65594:SRB65595 TAX65594:TAX65595 TKT65594:TKT65595 TUP65594:TUP65595 UEL65594:UEL65595 UOH65594:UOH65595 UYD65594:UYD65595 VHZ65594:VHZ65595 VRV65594:VRV65595 WBR65594:WBR65595 WLN65594:WLN65595 WVJ65594:WVJ65595 B131130:B131131 IX131130:IX131131 ST131130:ST131131 ACP131130:ACP131131 AML131130:AML131131 AWH131130:AWH131131 BGD131130:BGD131131 BPZ131130:BPZ131131 BZV131130:BZV131131 CJR131130:CJR131131 CTN131130:CTN131131 DDJ131130:DDJ131131 DNF131130:DNF131131 DXB131130:DXB131131 EGX131130:EGX131131 EQT131130:EQT131131 FAP131130:FAP131131 FKL131130:FKL131131 FUH131130:FUH131131 GED131130:GED131131 GNZ131130:GNZ131131 GXV131130:GXV131131 HHR131130:HHR131131 HRN131130:HRN131131 IBJ131130:IBJ131131 ILF131130:ILF131131 IVB131130:IVB131131 JEX131130:JEX131131 JOT131130:JOT131131 JYP131130:JYP131131 KIL131130:KIL131131 KSH131130:KSH131131 LCD131130:LCD131131 LLZ131130:LLZ131131 LVV131130:LVV131131 MFR131130:MFR131131 MPN131130:MPN131131 MZJ131130:MZJ131131 NJF131130:NJF131131 NTB131130:NTB131131 OCX131130:OCX131131 OMT131130:OMT131131 OWP131130:OWP131131 PGL131130:PGL131131 PQH131130:PQH131131 QAD131130:QAD131131 QJZ131130:QJZ131131 QTV131130:QTV131131 RDR131130:RDR131131 RNN131130:RNN131131 RXJ131130:RXJ131131 SHF131130:SHF131131 SRB131130:SRB131131 TAX131130:TAX131131 TKT131130:TKT131131 TUP131130:TUP131131 UEL131130:UEL131131 UOH131130:UOH131131 UYD131130:UYD131131 VHZ131130:VHZ131131 VRV131130:VRV131131 WBR131130:WBR131131 WLN131130:WLN131131 WVJ131130:WVJ131131 B196666:B196667 IX196666:IX196667 ST196666:ST196667 ACP196666:ACP196667 AML196666:AML196667 AWH196666:AWH196667 BGD196666:BGD196667 BPZ196666:BPZ196667 BZV196666:BZV196667 CJR196666:CJR196667 CTN196666:CTN196667 DDJ196666:DDJ196667 DNF196666:DNF196667 DXB196666:DXB196667 EGX196666:EGX196667 EQT196666:EQT196667 FAP196666:FAP196667 FKL196666:FKL196667 FUH196666:FUH196667 GED196666:GED196667 GNZ196666:GNZ196667 GXV196666:GXV196667 HHR196666:HHR196667 HRN196666:HRN196667 IBJ196666:IBJ196667 ILF196666:ILF196667 IVB196666:IVB196667 JEX196666:JEX196667 JOT196666:JOT196667 JYP196666:JYP196667 KIL196666:KIL196667 KSH196666:KSH196667 LCD196666:LCD196667 LLZ196666:LLZ196667 LVV196666:LVV196667 MFR196666:MFR196667 MPN196666:MPN196667 MZJ196666:MZJ196667 NJF196666:NJF196667 NTB196666:NTB196667 OCX196666:OCX196667 OMT196666:OMT196667 OWP196666:OWP196667 PGL196666:PGL196667 PQH196666:PQH196667 QAD196666:QAD196667 QJZ196666:QJZ196667 QTV196666:QTV196667 RDR196666:RDR196667 RNN196666:RNN196667 RXJ196666:RXJ196667 SHF196666:SHF196667 SRB196666:SRB196667 TAX196666:TAX196667 TKT196666:TKT196667 TUP196666:TUP196667 UEL196666:UEL196667 UOH196666:UOH196667 UYD196666:UYD196667 VHZ196666:VHZ196667 VRV196666:VRV196667 WBR196666:WBR196667 WLN196666:WLN196667 WVJ196666:WVJ196667 B262202:B262203 IX262202:IX262203 ST262202:ST262203 ACP262202:ACP262203 AML262202:AML262203 AWH262202:AWH262203 BGD262202:BGD262203 BPZ262202:BPZ262203 BZV262202:BZV262203 CJR262202:CJR262203 CTN262202:CTN262203 DDJ262202:DDJ262203 DNF262202:DNF262203 DXB262202:DXB262203 EGX262202:EGX262203 EQT262202:EQT262203 FAP262202:FAP262203 FKL262202:FKL262203 FUH262202:FUH262203 GED262202:GED262203 GNZ262202:GNZ262203 GXV262202:GXV262203 HHR262202:HHR262203 HRN262202:HRN262203 IBJ262202:IBJ262203 ILF262202:ILF262203 IVB262202:IVB262203 JEX262202:JEX262203 JOT262202:JOT262203 JYP262202:JYP262203 KIL262202:KIL262203 KSH262202:KSH262203 LCD262202:LCD262203 LLZ262202:LLZ262203 LVV262202:LVV262203 MFR262202:MFR262203 MPN262202:MPN262203 MZJ262202:MZJ262203 NJF262202:NJF262203 NTB262202:NTB262203 OCX262202:OCX262203 OMT262202:OMT262203 OWP262202:OWP262203 PGL262202:PGL262203 PQH262202:PQH262203 QAD262202:QAD262203 QJZ262202:QJZ262203 QTV262202:QTV262203 RDR262202:RDR262203 RNN262202:RNN262203 RXJ262202:RXJ262203 SHF262202:SHF262203 SRB262202:SRB262203 TAX262202:TAX262203 TKT262202:TKT262203 TUP262202:TUP262203 UEL262202:UEL262203 UOH262202:UOH262203 UYD262202:UYD262203 VHZ262202:VHZ262203 VRV262202:VRV262203 WBR262202:WBR262203 WLN262202:WLN262203 WVJ262202:WVJ262203 B327738:B327739 IX327738:IX327739 ST327738:ST327739 ACP327738:ACP327739 AML327738:AML327739 AWH327738:AWH327739 BGD327738:BGD327739 BPZ327738:BPZ327739 BZV327738:BZV327739 CJR327738:CJR327739 CTN327738:CTN327739 DDJ327738:DDJ327739 DNF327738:DNF327739 DXB327738:DXB327739 EGX327738:EGX327739 EQT327738:EQT327739 FAP327738:FAP327739 FKL327738:FKL327739 FUH327738:FUH327739 GED327738:GED327739 GNZ327738:GNZ327739 GXV327738:GXV327739 HHR327738:HHR327739 HRN327738:HRN327739 IBJ327738:IBJ327739 ILF327738:ILF327739 IVB327738:IVB327739 JEX327738:JEX327739 JOT327738:JOT327739 JYP327738:JYP327739 KIL327738:KIL327739 KSH327738:KSH327739 LCD327738:LCD327739 LLZ327738:LLZ327739 LVV327738:LVV327739 MFR327738:MFR327739 MPN327738:MPN327739 MZJ327738:MZJ327739 NJF327738:NJF327739 NTB327738:NTB327739 OCX327738:OCX327739 OMT327738:OMT327739 OWP327738:OWP327739 PGL327738:PGL327739 PQH327738:PQH327739 QAD327738:QAD327739 QJZ327738:QJZ327739 QTV327738:QTV327739 RDR327738:RDR327739 RNN327738:RNN327739 RXJ327738:RXJ327739 SHF327738:SHF327739 SRB327738:SRB327739 TAX327738:TAX327739 TKT327738:TKT327739 TUP327738:TUP327739 UEL327738:UEL327739 UOH327738:UOH327739 UYD327738:UYD327739 VHZ327738:VHZ327739 VRV327738:VRV327739 WBR327738:WBR327739 WLN327738:WLN327739 WVJ327738:WVJ327739 B393274:B393275 IX393274:IX393275 ST393274:ST393275 ACP393274:ACP393275 AML393274:AML393275 AWH393274:AWH393275 BGD393274:BGD393275 BPZ393274:BPZ393275 BZV393274:BZV393275 CJR393274:CJR393275 CTN393274:CTN393275 DDJ393274:DDJ393275 DNF393274:DNF393275 DXB393274:DXB393275 EGX393274:EGX393275 EQT393274:EQT393275 FAP393274:FAP393275 FKL393274:FKL393275 FUH393274:FUH393275 GED393274:GED393275 GNZ393274:GNZ393275 GXV393274:GXV393275 HHR393274:HHR393275 HRN393274:HRN393275 IBJ393274:IBJ393275 ILF393274:ILF393275 IVB393274:IVB393275 JEX393274:JEX393275 JOT393274:JOT393275 JYP393274:JYP393275 KIL393274:KIL393275 KSH393274:KSH393275 LCD393274:LCD393275 LLZ393274:LLZ393275 LVV393274:LVV393275 MFR393274:MFR393275 MPN393274:MPN393275 MZJ393274:MZJ393275 NJF393274:NJF393275 NTB393274:NTB393275 OCX393274:OCX393275 OMT393274:OMT393275 OWP393274:OWP393275 PGL393274:PGL393275 PQH393274:PQH393275 QAD393274:QAD393275 QJZ393274:QJZ393275 QTV393274:QTV393275 RDR393274:RDR393275 RNN393274:RNN393275 RXJ393274:RXJ393275 SHF393274:SHF393275 SRB393274:SRB393275 TAX393274:TAX393275 TKT393274:TKT393275 TUP393274:TUP393275 UEL393274:UEL393275 UOH393274:UOH393275 UYD393274:UYD393275 VHZ393274:VHZ393275 VRV393274:VRV393275 WBR393274:WBR393275 WLN393274:WLN393275 WVJ393274:WVJ393275 B458810:B458811 IX458810:IX458811 ST458810:ST458811 ACP458810:ACP458811 AML458810:AML458811 AWH458810:AWH458811 BGD458810:BGD458811 BPZ458810:BPZ458811 BZV458810:BZV458811 CJR458810:CJR458811 CTN458810:CTN458811 DDJ458810:DDJ458811 DNF458810:DNF458811 DXB458810:DXB458811 EGX458810:EGX458811 EQT458810:EQT458811 FAP458810:FAP458811 FKL458810:FKL458811 FUH458810:FUH458811 GED458810:GED458811 GNZ458810:GNZ458811 GXV458810:GXV458811 HHR458810:HHR458811 HRN458810:HRN458811 IBJ458810:IBJ458811 ILF458810:ILF458811 IVB458810:IVB458811 JEX458810:JEX458811 JOT458810:JOT458811 JYP458810:JYP458811 KIL458810:KIL458811 KSH458810:KSH458811 LCD458810:LCD458811 LLZ458810:LLZ458811 LVV458810:LVV458811 MFR458810:MFR458811 MPN458810:MPN458811 MZJ458810:MZJ458811 NJF458810:NJF458811 NTB458810:NTB458811 OCX458810:OCX458811 OMT458810:OMT458811 OWP458810:OWP458811 PGL458810:PGL458811 PQH458810:PQH458811 QAD458810:QAD458811 QJZ458810:QJZ458811 QTV458810:QTV458811 RDR458810:RDR458811 RNN458810:RNN458811 RXJ458810:RXJ458811 SHF458810:SHF458811 SRB458810:SRB458811 TAX458810:TAX458811 TKT458810:TKT458811 TUP458810:TUP458811 UEL458810:UEL458811 UOH458810:UOH458811 UYD458810:UYD458811 VHZ458810:VHZ458811 VRV458810:VRV458811 WBR458810:WBR458811 WLN458810:WLN458811 WVJ458810:WVJ458811 B524346:B524347 IX524346:IX524347 ST524346:ST524347 ACP524346:ACP524347 AML524346:AML524347 AWH524346:AWH524347 BGD524346:BGD524347 BPZ524346:BPZ524347 BZV524346:BZV524347 CJR524346:CJR524347 CTN524346:CTN524347 DDJ524346:DDJ524347 DNF524346:DNF524347 DXB524346:DXB524347 EGX524346:EGX524347 EQT524346:EQT524347 FAP524346:FAP524347 FKL524346:FKL524347 FUH524346:FUH524347 GED524346:GED524347 GNZ524346:GNZ524347 GXV524346:GXV524347 HHR524346:HHR524347 HRN524346:HRN524347 IBJ524346:IBJ524347 ILF524346:ILF524347 IVB524346:IVB524347 JEX524346:JEX524347 JOT524346:JOT524347 JYP524346:JYP524347 KIL524346:KIL524347 KSH524346:KSH524347 LCD524346:LCD524347 LLZ524346:LLZ524347 LVV524346:LVV524347 MFR524346:MFR524347 MPN524346:MPN524347 MZJ524346:MZJ524347 NJF524346:NJF524347 NTB524346:NTB524347 OCX524346:OCX524347 OMT524346:OMT524347 OWP524346:OWP524347 PGL524346:PGL524347 PQH524346:PQH524347 QAD524346:QAD524347 QJZ524346:QJZ524347 QTV524346:QTV524347 RDR524346:RDR524347 RNN524346:RNN524347 RXJ524346:RXJ524347 SHF524346:SHF524347 SRB524346:SRB524347 TAX524346:TAX524347 TKT524346:TKT524347 TUP524346:TUP524347 UEL524346:UEL524347 UOH524346:UOH524347 UYD524346:UYD524347 VHZ524346:VHZ524347 VRV524346:VRV524347 WBR524346:WBR524347 WLN524346:WLN524347 WVJ524346:WVJ524347 B589882:B589883 IX589882:IX589883 ST589882:ST589883 ACP589882:ACP589883 AML589882:AML589883 AWH589882:AWH589883 BGD589882:BGD589883 BPZ589882:BPZ589883 BZV589882:BZV589883 CJR589882:CJR589883 CTN589882:CTN589883 DDJ589882:DDJ589883 DNF589882:DNF589883 DXB589882:DXB589883 EGX589882:EGX589883 EQT589882:EQT589883 FAP589882:FAP589883 FKL589882:FKL589883 FUH589882:FUH589883 GED589882:GED589883 GNZ589882:GNZ589883 GXV589882:GXV589883 HHR589882:HHR589883 HRN589882:HRN589883 IBJ589882:IBJ589883 ILF589882:ILF589883 IVB589882:IVB589883 JEX589882:JEX589883 JOT589882:JOT589883 JYP589882:JYP589883 KIL589882:KIL589883 KSH589882:KSH589883 LCD589882:LCD589883 LLZ589882:LLZ589883 LVV589882:LVV589883 MFR589882:MFR589883 MPN589882:MPN589883 MZJ589882:MZJ589883 NJF589882:NJF589883 NTB589882:NTB589883 OCX589882:OCX589883 OMT589882:OMT589883 OWP589882:OWP589883 PGL589882:PGL589883 PQH589882:PQH589883 QAD589882:QAD589883 QJZ589882:QJZ589883 QTV589882:QTV589883 RDR589882:RDR589883 RNN589882:RNN589883 RXJ589882:RXJ589883 SHF589882:SHF589883 SRB589882:SRB589883 TAX589882:TAX589883 TKT589882:TKT589883 TUP589882:TUP589883 UEL589882:UEL589883 UOH589882:UOH589883 UYD589882:UYD589883 VHZ589882:VHZ589883 VRV589882:VRV589883 WBR589882:WBR589883 WLN589882:WLN589883 WVJ589882:WVJ589883 B655418:B655419 IX655418:IX655419 ST655418:ST655419 ACP655418:ACP655419 AML655418:AML655419 AWH655418:AWH655419 BGD655418:BGD655419 BPZ655418:BPZ655419 BZV655418:BZV655419 CJR655418:CJR655419 CTN655418:CTN655419 DDJ655418:DDJ655419 DNF655418:DNF655419 DXB655418:DXB655419 EGX655418:EGX655419 EQT655418:EQT655419 FAP655418:FAP655419 FKL655418:FKL655419 FUH655418:FUH655419 GED655418:GED655419 GNZ655418:GNZ655419 GXV655418:GXV655419 HHR655418:HHR655419 HRN655418:HRN655419 IBJ655418:IBJ655419 ILF655418:ILF655419 IVB655418:IVB655419 JEX655418:JEX655419 JOT655418:JOT655419 JYP655418:JYP655419 KIL655418:KIL655419 KSH655418:KSH655419 LCD655418:LCD655419 LLZ655418:LLZ655419 LVV655418:LVV655419 MFR655418:MFR655419 MPN655418:MPN655419 MZJ655418:MZJ655419 NJF655418:NJF655419 NTB655418:NTB655419 OCX655418:OCX655419 OMT655418:OMT655419 OWP655418:OWP655419 PGL655418:PGL655419 PQH655418:PQH655419 QAD655418:QAD655419 QJZ655418:QJZ655419 QTV655418:QTV655419 RDR655418:RDR655419 RNN655418:RNN655419 RXJ655418:RXJ655419 SHF655418:SHF655419 SRB655418:SRB655419 TAX655418:TAX655419 TKT655418:TKT655419 TUP655418:TUP655419 UEL655418:UEL655419 UOH655418:UOH655419 UYD655418:UYD655419 VHZ655418:VHZ655419 VRV655418:VRV655419 WBR655418:WBR655419 WLN655418:WLN655419 WVJ655418:WVJ655419 B720954:B720955 IX720954:IX720955 ST720954:ST720955 ACP720954:ACP720955 AML720954:AML720955 AWH720954:AWH720955 BGD720954:BGD720955 BPZ720954:BPZ720955 BZV720954:BZV720955 CJR720954:CJR720955 CTN720954:CTN720955 DDJ720954:DDJ720955 DNF720954:DNF720955 DXB720954:DXB720955 EGX720954:EGX720955 EQT720954:EQT720955 FAP720954:FAP720955 FKL720954:FKL720955 FUH720954:FUH720955 GED720954:GED720955 GNZ720954:GNZ720955 GXV720954:GXV720955 HHR720954:HHR720955 HRN720954:HRN720955 IBJ720954:IBJ720955 ILF720954:ILF720955 IVB720954:IVB720955 JEX720954:JEX720955 JOT720954:JOT720955 JYP720954:JYP720955 KIL720954:KIL720955 KSH720954:KSH720955 LCD720954:LCD720955 LLZ720954:LLZ720955 LVV720954:LVV720955 MFR720954:MFR720955 MPN720954:MPN720955 MZJ720954:MZJ720955 NJF720954:NJF720955 NTB720954:NTB720955 OCX720954:OCX720955 OMT720954:OMT720955 OWP720954:OWP720955 PGL720954:PGL720955 PQH720954:PQH720955 QAD720954:QAD720955 QJZ720954:QJZ720955 QTV720954:QTV720955 RDR720954:RDR720955 RNN720954:RNN720955 RXJ720954:RXJ720955 SHF720954:SHF720955 SRB720954:SRB720955 TAX720954:TAX720955 TKT720954:TKT720955 TUP720954:TUP720955 UEL720954:UEL720955 UOH720954:UOH720955 UYD720954:UYD720955 VHZ720954:VHZ720955 VRV720954:VRV720955 WBR720954:WBR720955 WLN720954:WLN720955 WVJ720954:WVJ720955 B786490:B786491 IX786490:IX786491 ST786490:ST786491 ACP786490:ACP786491 AML786490:AML786491 AWH786490:AWH786491 BGD786490:BGD786491 BPZ786490:BPZ786491 BZV786490:BZV786491 CJR786490:CJR786491 CTN786490:CTN786491 DDJ786490:DDJ786491 DNF786490:DNF786491 DXB786490:DXB786491 EGX786490:EGX786491 EQT786490:EQT786491 FAP786490:FAP786491 FKL786490:FKL786491 FUH786490:FUH786491 GED786490:GED786491 GNZ786490:GNZ786491 GXV786490:GXV786491 HHR786490:HHR786491 HRN786490:HRN786491 IBJ786490:IBJ786491 ILF786490:ILF786491 IVB786490:IVB786491 JEX786490:JEX786491 JOT786490:JOT786491 JYP786490:JYP786491 KIL786490:KIL786491 KSH786490:KSH786491 LCD786490:LCD786491 LLZ786490:LLZ786491 LVV786490:LVV786491 MFR786490:MFR786491 MPN786490:MPN786491 MZJ786490:MZJ786491 NJF786490:NJF786491 NTB786490:NTB786491 OCX786490:OCX786491 OMT786490:OMT786491 OWP786490:OWP786491 PGL786490:PGL786491 PQH786490:PQH786491 QAD786490:QAD786491 QJZ786490:QJZ786491 QTV786490:QTV786491 RDR786490:RDR786491 RNN786490:RNN786491 RXJ786490:RXJ786491 SHF786490:SHF786491 SRB786490:SRB786491 TAX786490:TAX786491 TKT786490:TKT786491 TUP786490:TUP786491 UEL786490:UEL786491 UOH786490:UOH786491 UYD786490:UYD786491 VHZ786490:VHZ786491 VRV786490:VRV786491 WBR786490:WBR786491 WLN786490:WLN786491 WVJ786490:WVJ786491 B852026:B852027 IX852026:IX852027 ST852026:ST852027 ACP852026:ACP852027 AML852026:AML852027 AWH852026:AWH852027 BGD852026:BGD852027 BPZ852026:BPZ852027 BZV852026:BZV852027 CJR852026:CJR852027 CTN852026:CTN852027 DDJ852026:DDJ852027 DNF852026:DNF852027 DXB852026:DXB852027 EGX852026:EGX852027 EQT852026:EQT852027 FAP852026:FAP852027 FKL852026:FKL852027 FUH852026:FUH852027 GED852026:GED852027 GNZ852026:GNZ852027 GXV852026:GXV852027 HHR852026:HHR852027 HRN852026:HRN852027 IBJ852026:IBJ852027 ILF852026:ILF852027 IVB852026:IVB852027 JEX852026:JEX852027 JOT852026:JOT852027 JYP852026:JYP852027 KIL852026:KIL852027 KSH852026:KSH852027 LCD852026:LCD852027 LLZ852026:LLZ852027 LVV852026:LVV852027 MFR852026:MFR852027 MPN852026:MPN852027 MZJ852026:MZJ852027 NJF852026:NJF852027 NTB852026:NTB852027 OCX852026:OCX852027 OMT852026:OMT852027 OWP852026:OWP852027 PGL852026:PGL852027 PQH852026:PQH852027 QAD852026:QAD852027 QJZ852026:QJZ852027 QTV852026:QTV852027 RDR852026:RDR852027 RNN852026:RNN852027 RXJ852026:RXJ852027 SHF852026:SHF852027 SRB852026:SRB852027 TAX852026:TAX852027 TKT852026:TKT852027 TUP852026:TUP852027 UEL852026:UEL852027 UOH852026:UOH852027 UYD852026:UYD852027 VHZ852026:VHZ852027 VRV852026:VRV852027 WBR852026:WBR852027 WLN852026:WLN852027 WVJ852026:WVJ852027 B917562:B917563 IX917562:IX917563 ST917562:ST917563 ACP917562:ACP917563 AML917562:AML917563 AWH917562:AWH917563 BGD917562:BGD917563 BPZ917562:BPZ917563 BZV917562:BZV917563 CJR917562:CJR917563 CTN917562:CTN917563 DDJ917562:DDJ917563 DNF917562:DNF917563 DXB917562:DXB917563 EGX917562:EGX917563 EQT917562:EQT917563 FAP917562:FAP917563 FKL917562:FKL917563 FUH917562:FUH917563 GED917562:GED917563 GNZ917562:GNZ917563 GXV917562:GXV917563 HHR917562:HHR917563 HRN917562:HRN917563 IBJ917562:IBJ917563 ILF917562:ILF917563 IVB917562:IVB917563 JEX917562:JEX917563 JOT917562:JOT917563 JYP917562:JYP917563 KIL917562:KIL917563 KSH917562:KSH917563 LCD917562:LCD917563 LLZ917562:LLZ917563 LVV917562:LVV917563 MFR917562:MFR917563 MPN917562:MPN917563 MZJ917562:MZJ917563 NJF917562:NJF917563 NTB917562:NTB917563 OCX917562:OCX917563 OMT917562:OMT917563 OWP917562:OWP917563 PGL917562:PGL917563 PQH917562:PQH917563 QAD917562:QAD917563 QJZ917562:QJZ917563 QTV917562:QTV917563 RDR917562:RDR917563 RNN917562:RNN917563 RXJ917562:RXJ917563 SHF917562:SHF917563 SRB917562:SRB917563 TAX917562:TAX917563 TKT917562:TKT917563 TUP917562:TUP917563 UEL917562:UEL917563 UOH917562:UOH917563 UYD917562:UYD917563 VHZ917562:VHZ917563 VRV917562:VRV917563 WBR917562:WBR917563 WLN917562:WLN917563 WVJ917562:WVJ917563 B983098:B983099 IX983098:IX983099 ST983098:ST983099 ACP983098:ACP983099 AML983098:AML983099 AWH983098:AWH983099 BGD983098:BGD983099 BPZ983098:BPZ983099 BZV983098:BZV983099 CJR983098:CJR983099 CTN983098:CTN983099 DDJ983098:DDJ983099 DNF983098:DNF983099 DXB983098:DXB983099 EGX983098:EGX983099 EQT983098:EQT983099 FAP983098:FAP983099 FKL983098:FKL983099 FUH983098:FUH983099 GED983098:GED983099 GNZ983098:GNZ983099 GXV983098:GXV983099 HHR983098:HHR983099 HRN983098:HRN983099 IBJ983098:IBJ983099 ILF983098:ILF983099 IVB983098:IVB983099 JEX983098:JEX983099 JOT983098:JOT983099 JYP983098:JYP983099 KIL983098:KIL983099 KSH983098:KSH983099 LCD983098:LCD983099 LLZ983098:LLZ983099 LVV983098:LVV983099 MFR983098:MFR983099 MPN983098:MPN983099 MZJ983098:MZJ983099 NJF983098:NJF983099 NTB983098:NTB983099 OCX983098:OCX983099 OMT983098:OMT983099 OWP983098:OWP983099 PGL983098:PGL983099 PQH983098:PQH983099 QAD983098:QAD983099 QJZ983098:QJZ983099 QTV983098:QTV983099 RDR983098:RDR983099 RNN983098:RNN983099 RXJ983098:RXJ983099 SHF983098:SHF983099 SRB983098:SRB983099 TAX983098:TAX983099 TKT983098:TKT983099 TUP983098:TUP983099 UEL983098:UEL983099 UOH983098:UOH983099 UYD983098:UYD983099 VHZ983098:VHZ983099 VRV983098:VRV983099 WBR983098:WBR983099 WLN983098:WLN983099 WVJ983098:WVJ983099">
      <formula1>ГНБ</formula1>
    </dataValidation>
    <dataValidation type="list" allowBlank="1" showInputMessage="1" showErrorMessage="1" sqref="B50:B56 IX50:IX56 ST50:ST56 ACP50:ACP56 AML50:AML56 AWH50:AWH56 BGD50:BGD56 BPZ50:BPZ56 BZV50:BZV56 CJR50:CJR56 CTN50:CTN56 DDJ50:DDJ56 DNF50:DNF56 DXB50:DXB56 EGX50:EGX56 EQT50:EQT56 FAP50:FAP56 FKL50:FKL56 FUH50:FUH56 GED50:GED56 GNZ50:GNZ56 GXV50:GXV56 HHR50:HHR56 HRN50:HRN56 IBJ50:IBJ56 ILF50:ILF56 IVB50:IVB56 JEX50:JEX56 JOT50:JOT56 JYP50:JYP56 KIL50:KIL56 KSH50:KSH56 LCD50:LCD56 LLZ50:LLZ56 LVV50:LVV56 MFR50:MFR56 MPN50:MPN56 MZJ50:MZJ56 NJF50:NJF56 NTB50:NTB56 OCX50:OCX56 OMT50:OMT56 OWP50:OWP56 PGL50:PGL56 PQH50:PQH56 QAD50:QAD56 QJZ50:QJZ56 QTV50:QTV56 RDR50:RDR56 RNN50:RNN56 RXJ50:RXJ56 SHF50:SHF56 SRB50:SRB56 TAX50:TAX56 TKT50:TKT56 TUP50:TUP56 UEL50:UEL56 UOH50:UOH56 UYD50:UYD56 VHZ50:VHZ56 VRV50:VRV56 WBR50:WBR56 WLN50:WLN56 WVJ50:WVJ56 B65586:B65592 IX65586:IX65592 ST65586:ST65592 ACP65586:ACP65592 AML65586:AML65592 AWH65586:AWH65592 BGD65586:BGD65592 BPZ65586:BPZ65592 BZV65586:BZV65592 CJR65586:CJR65592 CTN65586:CTN65592 DDJ65586:DDJ65592 DNF65586:DNF65592 DXB65586:DXB65592 EGX65586:EGX65592 EQT65586:EQT65592 FAP65586:FAP65592 FKL65586:FKL65592 FUH65586:FUH65592 GED65586:GED65592 GNZ65586:GNZ65592 GXV65586:GXV65592 HHR65586:HHR65592 HRN65586:HRN65592 IBJ65586:IBJ65592 ILF65586:ILF65592 IVB65586:IVB65592 JEX65586:JEX65592 JOT65586:JOT65592 JYP65586:JYP65592 KIL65586:KIL65592 KSH65586:KSH65592 LCD65586:LCD65592 LLZ65586:LLZ65592 LVV65586:LVV65592 MFR65586:MFR65592 MPN65586:MPN65592 MZJ65586:MZJ65592 NJF65586:NJF65592 NTB65586:NTB65592 OCX65586:OCX65592 OMT65586:OMT65592 OWP65586:OWP65592 PGL65586:PGL65592 PQH65586:PQH65592 QAD65586:QAD65592 QJZ65586:QJZ65592 QTV65586:QTV65592 RDR65586:RDR65592 RNN65586:RNN65592 RXJ65586:RXJ65592 SHF65586:SHF65592 SRB65586:SRB65592 TAX65586:TAX65592 TKT65586:TKT65592 TUP65586:TUP65592 UEL65586:UEL65592 UOH65586:UOH65592 UYD65586:UYD65592 VHZ65586:VHZ65592 VRV65586:VRV65592 WBR65586:WBR65592 WLN65586:WLN65592 WVJ65586:WVJ65592 B131122:B131128 IX131122:IX131128 ST131122:ST131128 ACP131122:ACP131128 AML131122:AML131128 AWH131122:AWH131128 BGD131122:BGD131128 BPZ131122:BPZ131128 BZV131122:BZV131128 CJR131122:CJR131128 CTN131122:CTN131128 DDJ131122:DDJ131128 DNF131122:DNF131128 DXB131122:DXB131128 EGX131122:EGX131128 EQT131122:EQT131128 FAP131122:FAP131128 FKL131122:FKL131128 FUH131122:FUH131128 GED131122:GED131128 GNZ131122:GNZ131128 GXV131122:GXV131128 HHR131122:HHR131128 HRN131122:HRN131128 IBJ131122:IBJ131128 ILF131122:ILF131128 IVB131122:IVB131128 JEX131122:JEX131128 JOT131122:JOT131128 JYP131122:JYP131128 KIL131122:KIL131128 KSH131122:KSH131128 LCD131122:LCD131128 LLZ131122:LLZ131128 LVV131122:LVV131128 MFR131122:MFR131128 MPN131122:MPN131128 MZJ131122:MZJ131128 NJF131122:NJF131128 NTB131122:NTB131128 OCX131122:OCX131128 OMT131122:OMT131128 OWP131122:OWP131128 PGL131122:PGL131128 PQH131122:PQH131128 QAD131122:QAD131128 QJZ131122:QJZ131128 QTV131122:QTV131128 RDR131122:RDR131128 RNN131122:RNN131128 RXJ131122:RXJ131128 SHF131122:SHF131128 SRB131122:SRB131128 TAX131122:TAX131128 TKT131122:TKT131128 TUP131122:TUP131128 UEL131122:UEL131128 UOH131122:UOH131128 UYD131122:UYD131128 VHZ131122:VHZ131128 VRV131122:VRV131128 WBR131122:WBR131128 WLN131122:WLN131128 WVJ131122:WVJ131128 B196658:B196664 IX196658:IX196664 ST196658:ST196664 ACP196658:ACP196664 AML196658:AML196664 AWH196658:AWH196664 BGD196658:BGD196664 BPZ196658:BPZ196664 BZV196658:BZV196664 CJR196658:CJR196664 CTN196658:CTN196664 DDJ196658:DDJ196664 DNF196658:DNF196664 DXB196658:DXB196664 EGX196658:EGX196664 EQT196658:EQT196664 FAP196658:FAP196664 FKL196658:FKL196664 FUH196658:FUH196664 GED196658:GED196664 GNZ196658:GNZ196664 GXV196658:GXV196664 HHR196658:HHR196664 HRN196658:HRN196664 IBJ196658:IBJ196664 ILF196658:ILF196664 IVB196658:IVB196664 JEX196658:JEX196664 JOT196658:JOT196664 JYP196658:JYP196664 KIL196658:KIL196664 KSH196658:KSH196664 LCD196658:LCD196664 LLZ196658:LLZ196664 LVV196658:LVV196664 MFR196658:MFR196664 MPN196658:MPN196664 MZJ196658:MZJ196664 NJF196658:NJF196664 NTB196658:NTB196664 OCX196658:OCX196664 OMT196658:OMT196664 OWP196658:OWP196664 PGL196658:PGL196664 PQH196658:PQH196664 QAD196658:QAD196664 QJZ196658:QJZ196664 QTV196658:QTV196664 RDR196658:RDR196664 RNN196658:RNN196664 RXJ196658:RXJ196664 SHF196658:SHF196664 SRB196658:SRB196664 TAX196658:TAX196664 TKT196658:TKT196664 TUP196658:TUP196664 UEL196658:UEL196664 UOH196658:UOH196664 UYD196658:UYD196664 VHZ196658:VHZ196664 VRV196658:VRV196664 WBR196658:WBR196664 WLN196658:WLN196664 WVJ196658:WVJ196664 B262194:B262200 IX262194:IX262200 ST262194:ST262200 ACP262194:ACP262200 AML262194:AML262200 AWH262194:AWH262200 BGD262194:BGD262200 BPZ262194:BPZ262200 BZV262194:BZV262200 CJR262194:CJR262200 CTN262194:CTN262200 DDJ262194:DDJ262200 DNF262194:DNF262200 DXB262194:DXB262200 EGX262194:EGX262200 EQT262194:EQT262200 FAP262194:FAP262200 FKL262194:FKL262200 FUH262194:FUH262200 GED262194:GED262200 GNZ262194:GNZ262200 GXV262194:GXV262200 HHR262194:HHR262200 HRN262194:HRN262200 IBJ262194:IBJ262200 ILF262194:ILF262200 IVB262194:IVB262200 JEX262194:JEX262200 JOT262194:JOT262200 JYP262194:JYP262200 KIL262194:KIL262200 KSH262194:KSH262200 LCD262194:LCD262200 LLZ262194:LLZ262200 LVV262194:LVV262200 MFR262194:MFR262200 MPN262194:MPN262200 MZJ262194:MZJ262200 NJF262194:NJF262200 NTB262194:NTB262200 OCX262194:OCX262200 OMT262194:OMT262200 OWP262194:OWP262200 PGL262194:PGL262200 PQH262194:PQH262200 QAD262194:QAD262200 QJZ262194:QJZ262200 QTV262194:QTV262200 RDR262194:RDR262200 RNN262194:RNN262200 RXJ262194:RXJ262200 SHF262194:SHF262200 SRB262194:SRB262200 TAX262194:TAX262200 TKT262194:TKT262200 TUP262194:TUP262200 UEL262194:UEL262200 UOH262194:UOH262200 UYD262194:UYD262200 VHZ262194:VHZ262200 VRV262194:VRV262200 WBR262194:WBR262200 WLN262194:WLN262200 WVJ262194:WVJ262200 B327730:B327736 IX327730:IX327736 ST327730:ST327736 ACP327730:ACP327736 AML327730:AML327736 AWH327730:AWH327736 BGD327730:BGD327736 BPZ327730:BPZ327736 BZV327730:BZV327736 CJR327730:CJR327736 CTN327730:CTN327736 DDJ327730:DDJ327736 DNF327730:DNF327736 DXB327730:DXB327736 EGX327730:EGX327736 EQT327730:EQT327736 FAP327730:FAP327736 FKL327730:FKL327736 FUH327730:FUH327736 GED327730:GED327736 GNZ327730:GNZ327736 GXV327730:GXV327736 HHR327730:HHR327736 HRN327730:HRN327736 IBJ327730:IBJ327736 ILF327730:ILF327736 IVB327730:IVB327736 JEX327730:JEX327736 JOT327730:JOT327736 JYP327730:JYP327736 KIL327730:KIL327736 KSH327730:KSH327736 LCD327730:LCD327736 LLZ327730:LLZ327736 LVV327730:LVV327736 MFR327730:MFR327736 MPN327730:MPN327736 MZJ327730:MZJ327736 NJF327730:NJF327736 NTB327730:NTB327736 OCX327730:OCX327736 OMT327730:OMT327736 OWP327730:OWP327736 PGL327730:PGL327736 PQH327730:PQH327736 QAD327730:QAD327736 QJZ327730:QJZ327736 QTV327730:QTV327736 RDR327730:RDR327736 RNN327730:RNN327736 RXJ327730:RXJ327736 SHF327730:SHF327736 SRB327730:SRB327736 TAX327730:TAX327736 TKT327730:TKT327736 TUP327730:TUP327736 UEL327730:UEL327736 UOH327730:UOH327736 UYD327730:UYD327736 VHZ327730:VHZ327736 VRV327730:VRV327736 WBR327730:WBR327736 WLN327730:WLN327736 WVJ327730:WVJ327736 B393266:B393272 IX393266:IX393272 ST393266:ST393272 ACP393266:ACP393272 AML393266:AML393272 AWH393266:AWH393272 BGD393266:BGD393272 BPZ393266:BPZ393272 BZV393266:BZV393272 CJR393266:CJR393272 CTN393266:CTN393272 DDJ393266:DDJ393272 DNF393266:DNF393272 DXB393266:DXB393272 EGX393266:EGX393272 EQT393266:EQT393272 FAP393266:FAP393272 FKL393266:FKL393272 FUH393266:FUH393272 GED393266:GED393272 GNZ393266:GNZ393272 GXV393266:GXV393272 HHR393266:HHR393272 HRN393266:HRN393272 IBJ393266:IBJ393272 ILF393266:ILF393272 IVB393266:IVB393272 JEX393266:JEX393272 JOT393266:JOT393272 JYP393266:JYP393272 KIL393266:KIL393272 KSH393266:KSH393272 LCD393266:LCD393272 LLZ393266:LLZ393272 LVV393266:LVV393272 MFR393266:MFR393272 MPN393266:MPN393272 MZJ393266:MZJ393272 NJF393266:NJF393272 NTB393266:NTB393272 OCX393266:OCX393272 OMT393266:OMT393272 OWP393266:OWP393272 PGL393266:PGL393272 PQH393266:PQH393272 QAD393266:QAD393272 QJZ393266:QJZ393272 QTV393266:QTV393272 RDR393266:RDR393272 RNN393266:RNN393272 RXJ393266:RXJ393272 SHF393266:SHF393272 SRB393266:SRB393272 TAX393266:TAX393272 TKT393266:TKT393272 TUP393266:TUP393272 UEL393266:UEL393272 UOH393266:UOH393272 UYD393266:UYD393272 VHZ393266:VHZ393272 VRV393266:VRV393272 WBR393266:WBR393272 WLN393266:WLN393272 WVJ393266:WVJ393272 B458802:B458808 IX458802:IX458808 ST458802:ST458808 ACP458802:ACP458808 AML458802:AML458808 AWH458802:AWH458808 BGD458802:BGD458808 BPZ458802:BPZ458808 BZV458802:BZV458808 CJR458802:CJR458808 CTN458802:CTN458808 DDJ458802:DDJ458808 DNF458802:DNF458808 DXB458802:DXB458808 EGX458802:EGX458808 EQT458802:EQT458808 FAP458802:FAP458808 FKL458802:FKL458808 FUH458802:FUH458808 GED458802:GED458808 GNZ458802:GNZ458808 GXV458802:GXV458808 HHR458802:HHR458808 HRN458802:HRN458808 IBJ458802:IBJ458808 ILF458802:ILF458808 IVB458802:IVB458808 JEX458802:JEX458808 JOT458802:JOT458808 JYP458802:JYP458808 KIL458802:KIL458808 KSH458802:KSH458808 LCD458802:LCD458808 LLZ458802:LLZ458808 LVV458802:LVV458808 MFR458802:MFR458808 MPN458802:MPN458808 MZJ458802:MZJ458808 NJF458802:NJF458808 NTB458802:NTB458808 OCX458802:OCX458808 OMT458802:OMT458808 OWP458802:OWP458808 PGL458802:PGL458808 PQH458802:PQH458808 QAD458802:QAD458808 QJZ458802:QJZ458808 QTV458802:QTV458808 RDR458802:RDR458808 RNN458802:RNN458808 RXJ458802:RXJ458808 SHF458802:SHF458808 SRB458802:SRB458808 TAX458802:TAX458808 TKT458802:TKT458808 TUP458802:TUP458808 UEL458802:UEL458808 UOH458802:UOH458808 UYD458802:UYD458808 VHZ458802:VHZ458808 VRV458802:VRV458808 WBR458802:WBR458808 WLN458802:WLN458808 WVJ458802:WVJ458808 B524338:B524344 IX524338:IX524344 ST524338:ST524344 ACP524338:ACP524344 AML524338:AML524344 AWH524338:AWH524344 BGD524338:BGD524344 BPZ524338:BPZ524344 BZV524338:BZV524344 CJR524338:CJR524344 CTN524338:CTN524344 DDJ524338:DDJ524344 DNF524338:DNF524344 DXB524338:DXB524344 EGX524338:EGX524344 EQT524338:EQT524344 FAP524338:FAP524344 FKL524338:FKL524344 FUH524338:FUH524344 GED524338:GED524344 GNZ524338:GNZ524344 GXV524338:GXV524344 HHR524338:HHR524344 HRN524338:HRN524344 IBJ524338:IBJ524344 ILF524338:ILF524344 IVB524338:IVB524344 JEX524338:JEX524344 JOT524338:JOT524344 JYP524338:JYP524344 KIL524338:KIL524344 KSH524338:KSH524344 LCD524338:LCD524344 LLZ524338:LLZ524344 LVV524338:LVV524344 MFR524338:MFR524344 MPN524338:MPN524344 MZJ524338:MZJ524344 NJF524338:NJF524344 NTB524338:NTB524344 OCX524338:OCX524344 OMT524338:OMT524344 OWP524338:OWP524344 PGL524338:PGL524344 PQH524338:PQH524344 QAD524338:QAD524344 QJZ524338:QJZ524344 QTV524338:QTV524344 RDR524338:RDR524344 RNN524338:RNN524344 RXJ524338:RXJ524344 SHF524338:SHF524344 SRB524338:SRB524344 TAX524338:TAX524344 TKT524338:TKT524344 TUP524338:TUP524344 UEL524338:UEL524344 UOH524338:UOH524344 UYD524338:UYD524344 VHZ524338:VHZ524344 VRV524338:VRV524344 WBR524338:WBR524344 WLN524338:WLN524344 WVJ524338:WVJ524344 B589874:B589880 IX589874:IX589880 ST589874:ST589880 ACP589874:ACP589880 AML589874:AML589880 AWH589874:AWH589880 BGD589874:BGD589880 BPZ589874:BPZ589880 BZV589874:BZV589880 CJR589874:CJR589880 CTN589874:CTN589880 DDJ589874:DDJ589880 DNF589874:DNF589880 DXB589874:DXB589880 EGX589874:EGX589880 EQT589874:EQT589880 FAP589874:FAP589880 FKL589874:FKL589880 FUH589874:FUH589880 GED589874:GED589880 GNZ589874:GNZ589880 GXV589874:GXV589880 HHR589874:HHR589880 HRN589874:HRN589880 IBJ589874:IBJ589880 ILF589874:ILF589880 IVB589874:IVB589880 JEX589874:JEX589880 JOT589874:JOT589880 JYP589874:JYP589880 KIL589874:KIL589880 KSH589874:KSH589880 LCD589874:LCD589880 LLZ589874:LLZ589880 LVV589874:LVV589880 MFR589874:MFR589880 MPN589874:MPN589880 MZJ589874:MZJ589880 NJF589874:NJF589880 NTB589874:NTB589880 OCX589874:OCX589880 OMT589874:OMT589880 OWP589874:OWP589880 PGL589874:PGL589880 PQH589874:PQH589880 QAD589874:QAD589880 QJZ589874:QJZ589880 QTV589874:QTV589880 RDR589874:RDR589880 RNN589874:RNN589880 RXJ589874:RXJ589880 SHF589874:SHF589880 SRB589874:SRB589880 TAX589874:TAX589880 TKT589874:TKT589880 TUP589874:TUP589880 UEL589874:UEL589880 UOH589874:UOH589880 UYD589874:UYD589880 VHZ589874:VHZ589880 VRV589874:VRV589880 WBR589874:WBR589880 WLN589874:WLN589880 WVJ589874:WVJ589880 B655410:B655416 IX655410:IX655416 ST655410:ST655416 ACP655410:ACP655416 AML655410:AML655416 AWH655410:AWH655416 BGD655410:BGD655416 BPZ655410:BPZ655416 BZV655410:BZV655416 CJR655410:CJR655416 CTN655410:CTN655416 DDJ655410:DDJ655416 DNF655410:DNF655416 DXB655410:DXB655416 EGX655410:EGX655416 EQT655410:EQT655416 FAP655410:FAP655416 FKL655410:FKL655416 FUH655410:FUH655416 GED655410:GED655416 GNZ655410:GNZ655416 GXV655410:GXV655416 HHR655410:HHR655416 HRN655410:HRN655416 IBJ655410:IBJ655416 ILF655410:ILF655416 IVB655410:IVB655416 JEX655410:JEX655416 JOT655410:JOT655416 JYP655410:JYP655416 KIL655410:KIL655416 KSH655410:KSH655416 LCD655410:LCD655416 LLZ655410:LLZ655416 LVV655410:LVV655416 MFR655410:MFR655416 MPN655410:MPN655416 MZJ655410:MZJ655416 NJF655410:NJF655416 NTB655410:NTB655416 OCX655410:OCX655416 OMT655410:OMT655416 OWP655410:OWP655416 PGL655410:PGL655416 PQH655410:PQH655416 QAD655410:QAD655416 QJZ655410:QJZ655416 QTV655410:QTV655416 RDR655410:RDR655416 RNN655410:RNN655416 RXJ655410:RXJ655416 SHF655410:SHF655416 SRB655410:SRB655416 TAX655410:TAX655416 TKT655410:TKT655416 TUP655410:TUP655416 UEL655410:UEL655416 UOH655410:UOH655416 UYD655410:UYD655416 VHZ655410:VHZ655416 VRV655410:VRV655416 WBR655410:WBR655416 WLN655410:WLN655416 WVJ655410:WVJ655416 B720946:B720952 IX720946:IX720952 ST720946:ST720952 ACP720946:ACP720952 AML720946:AML720952 AWH720946:AWH720952 BGD720946:BGD720952 BPZ720946:BPZ720952 BZV720946:BZV720952 CJR720946:CJR720952 CTN720946:CTN720952 DDJ720946:DDJ720952 DNF720946:DNF720952 DXB720946:DXB720952 EGX720946:EGX720952 EQT720946:EQT720952 FAP720946:FAP720952 FKL720946:FKL720952 FUH720946:FUH720952 GED720946:GED720952 GNZ720946:GNZ720952 GXV720946:GXV720952 HHR720946:HHR720952 HRN720946:HRN720952 IBJ720946:IBJ720952 ILF720946:ILF720952 IVB720946:IVB720952 JEX720946:JEX720952 JOT720946:JOT720952 JYP720946:JYP720952 KIL720946:KIL720952 KSH720946:KSH720952 LCD720946:LCD720952 LLZ720946:LLZ720952 LVV720946:LVV720952 MFR720946:MFR720952 MPN720946:MPN720952 MZJ720946:MZJ720952 NJF720946:NJF720952 NTB720946:NTB720952 OCX720946:OCX720952 OMT720946:OMT720952 OWP720946:OWP720952 PGL720946:PGL720952 PQH720946:PQH720952 QAD720946:QAD720952 QJZ720946:QJZ720952 QTV720946:QTV720952 RDR720946:RDR720952 RNN720946:RNN720952 RXJ720946:RXJ720952 SHF720946:SHF720952 SRB720946:SRB720952 TAX720946:TAX720952 TKT720946:TKT720952 TUP720946:TUP720952 UEL720946:UEL720952 UOH720946:UOH720952 UYD720946:UYD720952 VHZ720946:VHZ720952 VRV720946:VRV720952 WBR720946:WBR720952 WLN720946:WLN720952 WVJ720946:WVJ720952 B786482:B786488 IX786482:IX786488 ST786482:ST786488 ACP786482:ACP786488 AML786482:AML786488 AWH786482:AWH786488 BGD786482:BGD786488 BPZ786482:BPZ786488 BZV786482:BZV786488 CJR786482:CJR786488 CTN786482:CTN786488 DDJ786482:DDJ786488 DNF786482:DNF786488 DXB786482:DXB786488 EGX786482:EGX786488 EQT786482:EQT786488 FAP786482:FAP786488 FKL786482:FKL786488 FUH786482:FUH786488 GED786482:GED786488 GNZ786482:GNZ786488 GXV786482:GXV786488 HHR786482:HHR786488 HRN786482:HRN786488 IBJ786482:IBJ786488 ILF786482:ILF786488 IVB786482:IVB786488 JEX786482:JEX786488 JOT786482:JOT786488 JYP786482:JYP786488 KIL786482:KIL786488 KSH786482:KSH786488 LCD786482:LCD786488 LLZ786482:LLZ786488 LVV786482:LVV786488 MFR786482:MFR786488 MPN786482:MPN786488 MZJ786482:MZJ786488 NJF786482:NJF786488 NTB786482:NTB786488 OCX786482:OCX786488 OMT786482:OMT786488 OWP786482:OWP786488 PGL786482:PGL786488 PQH786482:PQH786488 QAD786482:QAD786488 QJZ786482:QJZ786488 QTV786482:QTV786488 RDR786482:RDR786488 RNN786482:RNN786488 RXJ786482:RXJ786488 SHF786482:SHF786488 SRB786482:SRB786488 TAX786482:TAX786488 TKT786482:TKT786488 TUP786482:TUP786488 UEL786482:UEL786488 UOH786482:UOH786488 UYD786482:UYD786488 VHZ786482:VHZ786488 VRV786482:VRV786488 WBR786482:WBR786488 WLN786482:WLN786488 WVJ786482:WVJ786488 B852018:B852024 IX852018:IX852024 ST852018:ST852024 ACP852018:ACP852024 AML852018:AML852024 AWH852018:AWH852024 BGD852018:BGD852024 BPZ852018:BPZ852024 BZV852018:BZV852024 CJR852018:CJR852024 CTN852018:CTN852024 DDJ852018:DDJ852024 DNF852018:DNF852024 DXB852018:DXB852024 EGX852018:EGX852024 EQT852018:EQT852024 FAP852018:FAP852024 FKL852018:FKL852024 FUH852018:FUH852024 GED852018:GED852024 GNZ852018:GNZ852024 GXV852018:GXV852024 HHR852018:HHR852024 HRN852018:HRN852024 IBJ852018:IBJ852024 ILF852018:ILF852024 IVB852018:IVB852024 JEX852018:JEX852024 JOT852018:JOT852024 JYP852018:JYP852024 KIL852018:KIL852024 KSH852018:KSH852024 LCD852018:LCD852024 LLZ852018:LLZ852024 LVV852018:LVV852024 MFR852018:MFR852024 MPN852018:MPN852024 MZJ852018:MZJ852024 NJF852018:NJF852024 NTB852018:NTB852024 OCX852018:OCX852024 OMT852018:OMT852024 OWP852018:OWP852024 PGL852018:PGL852024 PQH852018:PQH852024 QAD852018:QAD852024 QJZ852018:QJZ852024 QTV852018:QTV852024 RDR852018:RDR852024 RNN852018:RNN852024 RXJ852018:RXJ852024 SHF852018:SHF852024 SRB852018:SRB852024 TAX852018:TAX852024 TKT852018:TKT852024 TUP852018:TUP852024 UEL852018:UEL852024 UOH852018:UOH852024 UYD852018:UYD852024 VHZ852018:VHZ852024 VRV852018:VRV852024 WBR852018:WBR852024 WLN852018:WLN852024 WVJ852018:WVJ852024 B917554:B917560 IX917554:IX917560 ST917554:ST917560 ACP917554:ACP917560 AML917554:AML917560 AWH917554:AWH917560 BGD917554:BGD917560 BPZ917554:BPZ917560 BZV917554:BZV917560 CJR917554:CJR917560 CTN917554:CTN917560 DDJ917554:DDJ917560 DNF917554:DNF917560 DXB917554:DXB917560 EGX917554:EGX917560 EQT917554:EQT917560 FAP917554:FAP917560 FKL917554:FKL917560 FUH917554:FUH917560 GED917554:GED917560 GNZ917554:GNZ917560 GXV917554:GXV917560 HHR917554:HHR917560 HRN917554:HRN917560 IBJ917554:IBJ917560 ILF917554:ILF917560 IVB917554:IVB917560 JEX917554:JEX917560 JOT917554:JOT917560 JYP917554:JYP917560 KIL917554:KIL917560 KSH917554:KSH917560 LCD917554:LCD917560 LLZ917554:LLZ917560 LVV917554:LVV917560 MFR917554:MFR917560 MPN917554:MPN917560 MZJ917554:MZJ917560 NJF917554:NJF917560 NTB917554:NTB917560 OCX917554:OCX917560 OMT917554:OMT917560 OWP917554:OWP917560 PGL917554:PGL917560 PQH917554:PQH917560 QAD917554:QAD917560 QJZ917554:QJZ917560 QTV917554:QTV917560 RDR917554:RDR917560 RNN917554:RNN917560 RXJ917554:RXJ917560 SHF917554:SHF917560 SRB917554:SRB917560 TAX917554:TAX917560 TKT917554:TKT917560 TUP917554:TUP917560 UEL917554:UEL917560 UOH917554:UOH917560 UYD917554:UYD917560 VHZ917554:VHZ917560 VRV917554:VRV917560 WBR917554:WBR917560 WLN917554:WLN917560 WVJ917554:WVJ917560 B983090:B983096 IX983090:IX983096 ST983090:ST983096 ACP983090:ACP983096 AML983090:AML983096 AWH983090:AWH983096 BGD983090:BGD983096 BPZ983090:BPZ983096 BZV983090:BZV983096 CJR983090:CJR983096 CTN983090:CTN983096 DDJ983090:DDJ983096 DNF983090:DNF983096 DXB983090:DXB983096 EGX983090:EGX983096 EQT983090:EQT983096 FAP983090:FAP983096 FKL983090:FKL983096 FUH983090:FUH983096 GED983090:GED983096 GNZ983090:GNZ983096 GXV983090:GXV983096 HHR983090:HHR983096 HRN983090:HRN983096 IBJ983090:IBJ983096 ILF983090:ILF983096 IVB983090:IVB983096 JEX983090:JEX983096 JOT983090:JOT983096 JYP983090:JYP983096 KIL983090:KIL983096 KSH983090:KSH983096 LCD983090:LCD983096 LLZ983090:LLZ983096 LVV983090:LVV983096 MFR983090:MFR983096 MPN983090:MPN983096 MZJ983090:MZJ983096 NJF983090:NJF983096 NTB983090:NTB983096 OCX983090:OCX983096 OMT983090:OMT983096 OWP983090:OWP983096 PGL983090:PGL983096 PQH983090:PQH983096 QAD983090:QAD983096 QJZ983090:QJZ983096 QTV983090:QTV983096 RDR983090:RDR983096 RNN983090:RNN983096 RXJ983090:RXJ983096 SHF983090:SHF983096 SRB983090:SRB983096 TAX983090:TAX983096 TKT983090:TKT983096 TUP983090:TUP983096 UEL983090:UEL983096 UOH983090:UOH983096 UYD983090:UYD983096 VHZ983090:VHZ983096 VRV983090:VRV983096 WBR983090:WBR983096 WLN983090:WLN983096 WVJ983090:WVJ983096">
      <formula1>Подготовка</formula1>
    </dataValidation>
    <dataValidation type="list" allowBlank="1" showInputMessage="1" showErrorMessage="1" sqref="B42:B48 IX42:IX48 ST42:ST48 ACP42:ACP48 AML42:AML48 AWH42:AWH48 BGD42:BGD48 BPZ42:BPZ48 BZV42:BZV48 CJR42:CJR48 CTN42:CTN48 DDJ42:DDJ48 DNF42:DNF48 DXB42:DXB48 EGX42:EGX48 EQT42:EQT48 FAP42:FAP48 FKL42:FKL48 FUH42:FUH48 GED42:GED48 GNZ42:GNZ48 GXV42:GXV48 HHR42:HHR48 HRN42:HRN48 IBJ42:IBJ48 ILF42:ILF48 IVB42:IVB48 JEX42:JEX48 JOT42:JOT48 JYP42:JYP48 KIL42:KIL48 KSH42:KSH48 LCD42:LCD48 LLZ42:LLZ48 LVV42:LVV48 MFR42:MFR48 MPN42:MPN48 MZJ42:MZJ48 NJF42:NJF48 NTB42:NTB48 OCX42:OCX48 OMT42:OMT48 OWP42:OWP48 PGL42:PGL48 PQH42:PQH48 QAD42:QAD48 QJZ42:QJZ48 QTV42:QTV48 RDR42:RDR48 RNN42:RNN48 RXJ42:RXJ48 SHF42:SHF48 SRB42:SRB48 TAX42:TAX48 TKT42:TKT48 TUP42:TUP48 UEL42:UEL48 UOH42:UOH48 UYD42:UYD48 VHZ42:VHZ48 VRV42:VRV48 WBR42:WBR48 WLN42:WLN48 WVJ42:WVJ48 B65578:B65584 IX65578:IX65584 ST65578:ST65584 ACP65578:ACP65584 AML65578:AML65584 AWH65578:AWH65584 BGD65578:BGD65584 BPZ65578:BPZ65584 BZV65578:BZV65584 CJR65578:CJR65584 CTN65578:CTN65584 DDJ65578:DDJ65584 DNF65578:DNF65584 DXB65578:DXB65584 EGX65578:EGX65584 EQT65578:EQT65584 FAP65578:FAP65584 FKL65578:FKL65584 FUH65578:FUH65584 GED65578:GED65584 GNZ65578:GNZ65584 GXV65578:GXV65584 HHR65578:HHR65584 HRN65578:HRN65584 IBJ65578:IBJ65584 ILF65578:ILF65584 IVB65578:IVB65584 JEX65578:JEX65584 JOT65578:JOT65584 JYP65578:JYP65584 KIL65578:KIL65584 KSH65578:KSH65584 LCD65578:LCD65584 LLZ65578:LLZ65584 LVV65578:LVV65584 MFR65578:MFR65584 MPN65578:MPN65584 MZJ65578:MZJ65584 NJF65578:NJF65584 NTB65578:NTB65584 OCX65578:OCX65584 OMT65578:OMT65584 OWP65578:OWP65584 PGL65578:PGL65584 PQH65578:PQH65584 QAD65578:QAD65584 QJZ65578:QJZ65584 QTV65578:QTV65584 RDR65578:RDR65584 RNN65578:RNN65584 RXJ65578:RXJ65584 SHF65578:SHF65584 SRB65578:SRB65584 TAX65578:TAX65584 TKT65578:TKT65584 TUP65578:TUP65584 UEL65578:UEL65584 UOH65578:UOH65584 UYD65578:UYD65584 VHZ65578:VHZ65584 VRV65578:VRV65584 WBR65578:WBR65584 WLN65578:WLN65584 WVJ65578:WVJ65584 B131114:B131120 IX131114:IX131120 ST131114:ST131120 ACP131114:ACP131120 AML131114:AML131120 AWH131114:AWH131120 BGD131114:BGD131120 BPZ131114:BPZ131120 BZV131114:BZV131120 CJR131114:CJR131120 CTN131114:CTN131120 DDJ131114:DDJ131120 DNF131114:DNF131120 DXB131114:DXB131120 EGX131114:EGX131120 EQT131114:EQT131120 FAP131114:FAP131120 FKL131114:FKL131120 FUH131114:FUH131120 GED131114:GED131120 GNZ131114:GNZ131120 GXV131114:GXV131120 HHR131114:HHR131120 HRN131114:HRN131120 IBJ131114:IBJ131120 ILF131114:ILF131120 IVB131114:IVB131120 JEX131114:JEX131120 JOT131114:JOT131120 JYP131114:JYP131120 KIL131114:KIL131120 KSH131114:KSH131120 LCD131114:LCD131120 LLZ131114:LLZ131120 LVV131114:LVV131120 MFR131114:MFR131120 MPN131114:MPN131120 MZJ131114:MZJ131120 NJF131114:NJF131120 NTB131114:NTB131120 OCX131114:OCX131120 OMT131114:OMT131120 OWP131114:OWP131120 PGL131114:PGL131120 PQH131114:PQH131120 QAD131114:QAD131120 QJZ131114:QJZ131120 QTV131114:QTV131120 RDR131114:RDR131120 RNN131114:RNN131120 RXJ131114:RXJ131120 SHF131114:SHF131120 SRB131114:SRB131120 TAX131114:TAX131120 TKT131114:TKT131120 TUP131114:TUP131120 UEL131114:UEL131120 UOH131114:UOH131120 UYD131114:UYD131120 VHZ131114:VHZ131120 VRV131114:VRV131120 WBR131114:WBR131120 WLN131114:WLN131120 WVJ131114:WVJ131120 B196650:B196656 IX196650:IX196656 ST196650:ST196656 ACP196650:ACP196656 AML196650:AML196656 AWH196650:AWH196656 BGD196650:BGD196656 BPZ196650:BPZ196656 BZV196650:BZV196656 CJR196650:CJR196656 CTN196650:CTN196656 DDJ196650:DDJ196656 DNF196650:DNF196656 DXB196650:DXB196656 EGX196650:EGX196656 EQT196650:EQT196656 FAP196650:FAP196656 FKL196650:FKL196656 FUH196650:FUH196656 GED196650:GED196656 GNZ196650:GNZ196656 GXV196650:GXV196656 HHR196650:HHR196656 HRN196650:HRN196656 IBJ196650:IBJ196656 ILF196650:ILF196656 IVB196650:IVB196656 JEX196650:JEX196656 JOT196650:JOT196656 JYP196650:JYP196656 KIL196650:KIL196656 KSH196650:KSH196656 LCD196650:LCD196656 LLZ196650:LLZ196656 LVV196650:LVV196656 MFR196650:MFR196656 MPN196650:MPN196656 MZJ196650:MZJ196656 NJF196650:NJF196656 NTB196650:NTB196656 OCX196650:OCX196656 OMT196650:OMT196656 OWP196650:OWP196656 PGL196650:PGL196656 PQH196650:PQH196656 QAD196650:QAD196656 QJZ196650:QJZ196656 QTV196650:QTV196656 RDR196650:RDR196656 RNN196650:RNN196656 RXJ196650:RXJ196656 SHF196650:SHF196656 SRB196650:SRB196656 TAX196650:TAX196656 TKT196650:TKT196656 TUP196650:TUP196656 UEL196650:UEL196656 UOH196650:UOH196656 UYD196650:UYD196656 VHZ196650:VHZ196656 VRV196650:VRV196656 WBR196650:WBR196656 WLN196650:WLN196656 WVJ196650:WVJ196656 B262186:B262192 IX262186:IX262192 ST262186:ST262192 ACP262186:ACP262192 AML262186:AML262192 AWH262186:AWH262192 BGD262186:BGD262192 BPZ262186:BPZ262192 BZV262186:BZV262192 CJR262186:CJR262192 CTN262186:CTN262192 DDJ262186:DDJ262192 DNF262186:DNF262192 DXB262186:DXB262192 EGX262186:EGX262192 EQT262186:EQT262192 FAP262186:FAP262192 FKL262186:FKL262192 FUH262186:FUH262192 GED262186:GED262192 GNZ262186:GNZ262192 GXV262186:GXV262192 HHR262186:HHR262192 HRN262186:HRN262192 IBJ262186:IBJ262192 ILF262186:ILF262192 IVB262186:IVB262192 JEX262186:JEX262192 JOT262186:JOT262192 JYP262186:JYP262192 KIL262186:KIL262192 KSH262186:KSH262192 LCD262186:LCD262192 LLZ262186:LLZ262192 LVV262186:LVV262192 MFR262186:MFR262192 MPN262186:MPN262192 MZJ262186:MZJ262192 NJF262186:NJF262192 NTB262186:NTB262192 OCX262186:OCX262192 OMT262186:OMT262192 OWP262186:OWP262192 PGL262186:PGL262192 PQH262186:PQH262192 QAD262186:QAD262192 QJZ262186:QJZ262192 QTV262186:QTV262192 RDR262186:RDR262192 RNN262186:RNN262192 RXJ262186:RXJ262192 SHF262186:SHF262192 SRB262186:SRB262192 TAX262186:TAX262192 TKT262186:TKT262192 TUP262186:TUP262192 UEL262186:UEL262192 UOH262186:UOH262192 UYD262186:UYD262192 VHZ262186:VHZ262192 VRV262186:VRV262192 WBR262186:WBR262192 WLN262186:WLN262192 WVJ262186:WVJ262192 B327722:B327728 IX327722:IX327728 ST327722:ST327728 ACP327722:ACP327728 AML327722:AML327728 AWH327722:AWH327728 BGD327722:BGD327728 BPZ327722:BPZ327728 BZV327722:BZV327728 CJR327722:CJR327728 CTN327722:CTN327728 DDJ327722:DDJ327728 DNF327722:DNF327728 DXB327722:DXB327728 EGX327722:EGX327728 EQT327722:EQT327728 FAP327722:FAP327728 FKL327722:FKL327728 FUH327722:FUH327728 GED327722:GED327728 GNZ327722:GNZ327728 GXV327722:GXV327728 HHR327722:HHR327728 HRN327722:HRN327728 IBJ327722:IBJ327728 ILF327722:ILF327728 IVB327722:IVB327728 JEX327722:JEX327728 JOT327722:JOT327728 JYP327722:JYP327728 KIL327722:KIL327728 KSH327722:KSH327728 LCD327722:LCD327728 LLZ327722:LLZ327728 LVV327722:LVV327728 MFR327722:MFR327728 MPN327722:MPN327728 MZJ327722:MZJ327728 NJF327722:NJF327728 NTB327722:NTB327728 OCX327722:OCX327728 OMT327722:OMT327728 OWP327722:OWP327728 PGL327722:PGL327728 PQH327722:PQH327728 QAD327722:QAD327728 QJZ327722:QJZ327728 QTV327722:QTV327728 RDR327722:RDR327728 RNN327722:RNN327728 RXJ327722:RXJ327728 SHF327722:SHF327728 SRB327722:SRB327728 TAX327722:TAX327728 TKT327722:TKT327728 TUP327722:TUP327728 UEL327722:UEL327728 UOH327722:UOH327728 UYD327722:UYD327728 VHZ327722:VHZ327728 VRV327722:VRV327728 WBR327722:WBR327728 WLN327722:WLN327728 WVJ327722:WVJ327728 B393258:B393264 IX393258:IX393264 ST393258:ST393264 ACP393258:ACP393264 AML393258:AML393264 AWH393258:AWH393264 BGD393258:BGD393264 BPZ393258:BPZ393264 BZV393258:BZV393264 CJR393258:CJR393264 CTN393258:CTN393264 DDJ393258:DDJ393264 DNF393258:DNF393264 DXB393258:DXB393264 EGX393258:EGX393264 EQT393258:EQT393264 FAP393258:FAP393264 FKL393258:FKL393264 FUH393258:FUH393264 GED393258:GED393264 GNZ393258:GNZ393264 GXV393258:GXV393264 HHR393258:HHR393264 HRN393258:HRN393264 IBJ393258:IBJ393264 ILF393258:ILF393264 IVB393258:IVB393264 JEX393258:JEX393264 JOT393258:JOT393264 JYP393258:JYP393264 KIL393258:KIL393264 KSH393258:KSH393264 LCD393258:LCD393264 LLZ393258:LLZ393264 LVV393258:LVV393264 MFR393258:MFR393264 MPN393258:MPN393264 MZJ393258:MZJ393264 NJF393258:NJF393264 NTB393258:NTB393264 OCX393258:OCX393264 OMT393258:OMT393264 OWP393258:OWP393264 PGL393258:PGL393264 PQH393258:PQH393264 QAD393258:QAD393264 QJZ393258:QJZ393264 QTV393258:QTV393264 RDR393258:RDR393264 RNN393258:RNN393264 RXJ393258:RXJ393264 SHF393258:SHF393264 SRB393258:SRB393264 TAX393258:TAX393264 TKT393258:TKT393264 TUP393258:TUP393264 UEL393258:UEL393264 UOH393258:UOH393264 UYD393258:UYD393264 VHZ393258:VHZ393264 VRV393258:VRV393264 WBR393258:WBR393264 WLN393258:WLN393264 WVJ393258:WVJ393264 B458794:B458800 IX458794:IX458800 ST458794:ST458800 ACP458794:ACP458800 AML458794:AML458800 AWH458794:AWH458800 BGD458794:BGD458800 BPZ458794:BPZ458800 BZV458794:BZV458800 CJR458794:CJR458800 CTN458794:CTN458800 DDJ458794:DDJ458800 DNF458794:DNF458800 DXB458794:DXB458800 EGX458794:EGX458800 EQT458794:EQT458800 FAP458794:FAP458800 FKL458794:FKL458800 FUH458794:FUH458800 GED458794:GED458800 GNZ458794:GNZ458800 GXV458794:GXV458800 HHR458794:HHR458800 HRN458794:HRN458800 IBJ458794:IBJ458800 ILF458794:ILF458800 IVB458794:IVB458800 JEX458794:JEX458800 JOT458794:JOT458800 JYP458794:JYP458800 KIL458794:KIL458800 KSH458794:KSH458800 LCD458794:LCD458800 LLZ458794:LLZ458800 LVV458794:LVV458800 MFR458794:MFR458800 MPN458794:MPN458800 MZJ458794:MZJ458800 NJF458794:NJF458800 NTB458794:NTB458800 OCX458794:OCX458800 OMT458794:OMT458800 OWP458794:OWP458800 PGL458794:PGL458800 PQH458794:PQH458800 QAD458794:QAD458800 QJZ458794:QJZ458800 QTV458794:QTV458800 RDR458794:RDR458800 RNN458794:RNN458800 RXJ458794:RXJ458800 SHF458794:SHF458800 SRB458794:SRB458800 TAX458794:TAX458800 TKT458794:TKT458800 TUP458794:TUP458800 UEL458794:UEL458800 UOH458794:UOH458800 UYD458794:UYD458800 VHZ458794:VHZ458800 VRV458794:VRV458800 WBR458794:WBR458800 WLN458794:WLN458800 WVJ458794:WVJ458800 B524330:B524336 IX524330:IX524336 ST524330:ST524336 ACP524330:ACP524336 AML524330:AML524336 AWH524330:AWH524336 BGD524330:BGD524336 BPZ524330:BPZ524336 BZV524330:BZV524336 CJR524330:CJR524336 CTN524330:CTN524336 DDJ524330:DDJ524336 DNF524330:DNF524336 DXB524330:DXB524336 EGX524330:EGX524336 EQT524330:EQT524336 FAP524330:FAP524336 FKL524330:FKL524336 FUH524330:FUH524336 GED524330:GED524336 GNZ524330:GNZ524336 GXV524330:GXV524336 HHR524330:HHR524336 HRN524330:HRN524336 IBJ524330:IBJ524336 ILF524330:ILF524336 IVB524330:IVB524336 JEX524330:JEX524336 JOT524330:JOT524336 JYP524330:JYP524336 KIL524330:KIL524336 KSH524330:KSH524336 LCD524330:LCD524336 LLZ524330:LLZ524336 LVV524330:LVV524336 MFR524330:MFR524336 MPN524330:MPN524336 MZJ524330:MZJ524336 NJF524330:NJF524336 NTB524330:NTB524336 OCX524330:OCX524336 OMT524330:OMT524336 OWP524330:OWP524336 PGL524330:PGL524336 PQH524330:PQH524336 QAD524330:QAD524336 QJZ524330:QJZ524336 QTV524330:QTV524336 RDR524330:RDR524336 RNN524330:RNN524336 RXJ524330:RXJ524336 SHF524330:SHF524336 SRB524330:SRB524336 TAX524330:TAX524336 TKT524330:TKT524336 TUP524330:TUP524336 UEL524330:UEL524336 UOH524330:UOH524336 UYD524330:UYD524336 VHZ524330:VHZ524336 VRV524330:VRV524336 WBR524330:WBR524336 WLN524330:WLN524336 WVJ524330:WVJ524336 B589866:B589872 IX589866:IX589872 ST589866:ST589872 ACP589866:ACP589872 AML589866:AML589872 AWH589866:AWH589872 BGD589866:BGD589872 BPZ589866:BPZ589872 BZV589866:BZV589872 CJR589866:CJR589872 CTN589866:CTN589872 DDJ589866:DDJ589872 DNF589866:DNF589872 DXB589866:DXB589872 EGX589866:EGX589872 EQT589866:EQT589872 FAP589866:FAP589872 FKL589866:FKL589872 FUH589866:FUH589872 GED589866:GED589872 GNZ589866:GNZ589872 GXV589866:GXV589872 HHR589866:HHR589872 HRN589866:HRN589872 IBJ589866:IBJ589872 ILF589866:ILF589872 IVB589866:IVB589872 JEX589866:JEX589872 JOT589866:JOT589872 JYP589866:JYP589872 KIL589866:KIL589872 KSH589866:KSH589872 LCD589866:LCD589872 LLZ589866:LLZ589872 LVV589866:LVV589872 MFR589866:MFR589872 MPN589866:MPN589872 MZJ589866:MZJ589872 NJF589866:NJF589872 NTB589866:NTB589872 OCX589866:OCX589872 OMT589866:OMT589872 OWP589866:OWP589872 PGL589866:PGL589872 PQH589866:PQH589872 QAD589866:QAD589872 QJZ589866:QJZ589872 QTV589866:QTV589872 RDR589866:RDR589872 RNN589866:RNN589872 RXJ589866:RXJ589872 SHF589866:SHF589872 SRB589866:SRB589872 TAX589866:TAX589872 TKT589866:TKT589872 TUP589866:TUP589872 UEL589866:UEL589872 UOH589866:UOH589872 UYD589866:UYD589872 VHZ589866:VHZ589872 VRV589866:VRV589872 WBR589866:WBR589872 WLN589866:WLN589872 WVJ589866:WVJ589872 B655402:B655408 IX655402:IX655408 ST655402:ST655408 ACP655402:ACP655408 AML655402:AML655408 AWH655402:AWH655408 BGD655402:BGD655408 BPZ655402:BPZ655408 BZV655402:BZV655408 CJR655402:CJR655408 CTN655402:CTN655408 DDJ655402:DDJ655408 DNF655402:DNF655408 DXB655402:DXB655408 EGX655402:EGX655408 EQT655402:EQT655408 FAP655402:FAP655408 FKL655402:FKL655408 FUH655402:FUH655408 GED655402:GED655408 GNZ655402:GNZ655408 GXV655402:GXV655408 HHR655402:HHR655408 HRN655402:HRN655408 IBJ655402:IBJ655408 ILF655402:ILF655408 IVB655402:IVB655408 JEX655402:JEX655408 JOT655402:JOT655408 JYP655402:JYP655408 KIL655402:KIL655408 KSH655402:KSH655408 LCD655402:LCD655408 LLZ655402:LLZ655408 LVV655402:LVV655408 MFR655402:MFR655408 MPN655402:MPN655408 MZJ655402:MZJ655408 NJF655402:NJF655408 NTB655402:NTB655408 OCX655402:OCX655408 OMT655402:OMT655408 OWP655402:OWP655408 PGL655402:PGL655408 PQH655402:PQH655408 QAD655402:QAD655408 QJZ655402:QJZ655408 QTV655402:QTV655408 RDR655402:RDR655408 RNN655402:RNN655408 RXJ655402:RXJ655408 SHF655402:SHF655408 SRB655402:SRB655408 TAX655402:TAX655408 TKT655402:TKT655408 TUP655402:TUP655408 UEL655402:UEL655408 UOH655402:UOH655408 UYD655402:UYD655408 VHZ655402:VHZ655408 VRV655402:VRV655408 WBR655402:WBR655408 WLN655402:WLN655408 WVJ655402:WVJ655408 B720938:B720944 IX720938:IX720944 ST720938:ST720944 ACP720938:ACP720944 AML720938:AML720944 AWH720938:AWH720944 BGD720938:BGD720944 BPZ720938:BPZ720944 BZV720938:BZV720944 CJR720938:CJR720944 CTN720938:CTN720944 DDJ720938:DDJ720944 DNF720938:DNF720944 DXB720938:DXB720944 EGX720938:EGX720944 EQT720938:EQT720944 FAP720938:FAP720944 FKL720938:FKL720944 FUH720938:FUH720944 GED720938:GED720944 GNZ720938:GNZ720944 GXV720938:GXV720944 HHR720938:HHR720944 HRN720938:HRN720944 IBJ720938:IBJ720944 ILF720938:ILF720944 IVB720938:IVB720944 JEX720938:JEX720944 JOT720938:JOT720944 JYP720938:JYP720944 KIL720938:KIL720944 KSH720938:KSH720944 LCD720938:LCD720944 LLZ720938:LLZ720944 LVV720938:LVV720944 MFR720938:MFR720944 MPN720938:MPN720944 MZJ720938:MZJ720944 NJF720938:NJF720944 NTB720938:NTB720944 OCX720938:OCX720944 OMT720938:OMT720944 OWP720938:OWP720944 PGL720938:PGL720944 PQH720938:PQH720944 QAD720938:QAD720944 QJZ720938:QJZ720944 QTV720938:QTV720944 RDR720938:RDR720944 RNN720938:RNN720944 RXJ720938:RXJ720944 SHF720938:SHF720944 SRB720938:SRB720944 TAX720938:TAX720944 TKT720938:TKT720944 TUP720938:TUP720944 UEL720938:UEL720944 UOH720938:UOH720944 UYD720938:UYD720944 VHZ720938:VHZ720944 VRV720938:VRV720944 WBR720938:WBR720944 WLN720938:WLN720944 WVJ720938:WVJ720944 B786474:B786480 IX786474:IX786480 ST786474:ST786480 ACP786474:ACP786480 AML786474:AML786480 AWH786474:AWH786480 BGD786474:BGD786480 BPZ786474:BPZ786480 BZV786474:BZV786480 CJR786474:CJR786480 CTN786474:CTN786480 DDJ786474:DDJ786480 DNF786474:DNF786480 DXB786474:DXB786480 EGX786474:EGX786480 EQT786474:EQT786480 FAP786474:FAP786480 FKL786474:FKL786480 FUH786474:FUH786480 GED786474:GED786480 GNZ786474:GNZ786480 GXV786474:GXV786480 HHR786474:HHR786480 HRN786474:HRN786480 IBJ786474:IBJ786480 ILF786474:ILF786480 IVB786474:IVB786480 JEX786474:JEX786480 JOT786474:JOT786480 JYP786474:JYP786480 KIL786474:KIL786480 KSH786474:KSH786480 LCD786474:LCD786480 LLZ786474:LLZ786480 LVV786474:LVV786480 MFR786474:MFR786480 MPN786474:MPN786480 MZJ786474:MZJ786480 NJF786474:NJF786480 NTB786474:NTB786480 OCX786474:OCX786480 OMT786474:OMT786480 OWP786474:OWP786480 PGL786474:PGL786480 PQH786474:PQH786480 QAD786474:QAD786480 QJZ786474:QJZ786480 QTV786474:QTV786480 RDR786474:RDR786480 RNN786474:RNN786480 RXJ786474:RXJ786480 SHF786474:SHF786480 SRB786474:SRB786480 TAX786474:TAX786480 TKT786474:TKT786480 TUP786474:TUP786480 UEL786474:UEL786480 UOH786474:UOH786480 UYD786474:UYD786480 VHZ786474:VHZ786480 VRV786474:VRV786480 WBR786474:WBR786480 WLN786474:WLN786480 WVJ786474:WVJ786480 B852010:B852016 IX852010:IX852016 ST852010:ST852016 ACP852010:ACP852016 AML852010:AML852016 AWH852010:AWH852016 BGD852010:BGD852016 BPZ852010:BPZ852016 BZV852010:BZV852016 CJR852010:CJR852016 CTN852010:CTN852016 DDJ852010:DDJ852016 DNF852010:DNF852016 DXB852010:DXB852016 EGX852010:EGX852016 EQT852010:EQT852016 FAP852010:FAP852016 FKL852010:FKL852016 FUH852010:FUH852016 GED852010:GED852016 GNZ852010:GNZ852016 GXV852010:GXV852016 HHR852010:HHR852016 HRN852010:HRN852016 IBJ852010:IBJ852016 ILF852010:ILF852016 IVB852010:IVB852016 JEX852010:JEX852016 JOT852010:JOT852016 JYP852010:JYP852016 KIL852010:KIL852016 KSH852010:KSH852016 LCD852010:LCD852016 LLZ852010:LLZ852016 LVV852010:LVV852016 MFR852010:MFR852016 MPN852010:MPN852016 MZJ852010:MZJ852016 NJF852010:NJF852016 NTB852010:NTB852016 OCX852010:OCX852016 OMT852010:OMT852016 OWP852010:OWP852016 PGL852010:PGL852016 PQH852010:PQH852016 QAD852010:QAD852016 QJZ852010:QJZ852016 QTV852010:QTV852016 RDR852010:RDR852016 RNN852010:RNN852016 RXJ852010:RXJ852016 SHF852010:SHF852016 SRB852010:SRB852016 TAX852010:TAX852016 TKT852010:TKT852016 TUP852010:TUP852016 UEL852010:UEL852016 UOH852010:UOH852016 UYD852010:UYD852016 VHZ852010:VHZ852016 VRV852010:VRV852016 WBR852010:WBR852016 WLN852010:WLN852016 WVJ852010:WVJ852016 B917546:B917552 IX917546:IX917552 ST917546:ST917552 ACP917546:ACP917552 AML917546:AML917552 AWH917546:AWH917552 BGD917546:BGD917552 BPZ917546:BPZ917552 BZV917546:BZV917552 CJR917546:CJR917552 CTN917546:CTN917552 DDJ917546:DDJ917552 DNF917546:DNF917552 DXB917546:DXB917552 EGX917546:EGX917552 EQT917546:EQT917552 FAP917546:FAP917552 FKL917546:FKL917552 FUH917546:FUH917552 GED917546:GED917552 GNZ917546:GNZ917552 GXV917546:GXV917552 HHR917546:HHR917552 HRN917546:HRN917552 IBJ917546:IBJ917552 ILF917546:ILF917552 IVB917546:IVB917552 JEX917546:JEX917552 JOT917546:JOT917552 JYP917546:JYP917552 KIL917546:KIL917552 KSH917546:KSH917552 LCD917546:LCD917552 LLZ917546:LLZ917552 LVV917546:LVV917552 MFR917546:MFR917552 MPN917546:MPN917552 MZJ917546:MZJ917552 NJF917546:NJF917552 NTB917546:NTB917552 OCX917546:OCX917552 OMT917546:OMT917552 OWP917546:OWP917552 PGL917546:PGL917552 PQH917546:PQH917552 QAD917546:QAD917552 QJZ917546:QJZ917552 QTV917546:QTV917552 RDR917546:RDR917552 RNN917546:RNN917552 RXJ917546:RXJ917552 SHF917546:SHF917552 SRB917546:SRB917552 TAX917546:TAX917552 TKT917546:TKT917552 TUP917546:TUP917552 UEL917546:UEL917552 UOH917546:UOH917552 UYD917546:UYD917552 VHZ917546:VHZ917552 VRV917546:VRV917552 WBR917546:WBR917552 WLN917546:WLN917552 WVJ917546:WVJ917552 B983082:B983088 IX983082:IX983088 ST983082:ST983088 ACP983082:ACP983088 AML983082:AML983088 AWH983082:AWH983088 BGD983082:BGD983088 BPZ983082:BPZ983088 BZV983082:BZV983088 CJR983082:CJR983088 CTN983082:CTN983088 DDJ983082:DDJ983088 DNF983082:DNF983088 DXB983082:DXB983088 EGX983082:EGX983088 EQT983082:EQT983088 FAP983082:FAP983088 FKL983082:FKL983088 FUH983082:FUH983088 GED983082:GED983088 GNZ983082:GNZ983088 GXV983082:GXV983088 HHR983082:HHR983088 HRN983082:HRN983088 IBJ983082:IBJ983088 ILF983082:ILF983088 IVB983082:IVB983088 JEX983082:JEX983088 JOT983082:JOT983088 JYP983082:JYP983088 KIL983082:KIL983088 KSH983082:KSH983088 LCD983082:LCD983088 LLZ983082:LLZ983088 LVV983082:LVV983088 MFR983082:MFR983088 MPN983082:MPN983088 MZJ983082:MZJ983088 NJF983082:NJF983088 NTB983082:NTB983088 OCX983082:OCX983088 OMT983082:OMT983088 OWP983082:OWP983088 PGL983082:PGL983088 PQH983082:PQH983088 QAD983082:QAD983088 QJZ983082:QJZ983088 QTV983082:QTV983088 RDR983082:RDR983088 RNN983082:RNN983088 RXJ983082:RXJ983088 SHF983082:SHF983088 SRB983082:SRB983088 TAX983082:TAX983088 TKT983082:TKT983088 TUP983082:TUP983088 UEL983082:UEL983088 UOH983082:UOH983088 UYD983082:UYD983088 VHZ983082:VHZ983088 VRV983082:VRV983088 WBR983082:WBR983088 WLN983082:WLN983088 WVJ983082:WVJ983088">
      <formula1>КЛ</formula1>
    </dataValidation>
    <dataValidation type="list" allowBlank="1" showInputMessage="1" showErrorMessage="1" sqref="B36:B38 IX36:IX38 ST36:ST38 ACP36:ACP38 AML36:AML38 AWH36:AWH38 BGD36:BGD38 BPZ36:BPZ38 BZV36:BZV38 CJR36:CJR38 CTN36:CTN38 DDJ36:DDJ38 DNF36:DNF38 DXB36:DXB38 EGX36:EGX38 EQT36:EQT38 FAP36:FAP38 FKL36:FKL38 FUH36:FUH38 GED36:GED38 GNZ36:GNZ38 GXV36:GXV38 HHR36:HHR38 HRN36:HRN38 IBJ36:IBJ38 ILF36:ILF38 IVB36:IVB38 JEX36:JEX38 JOT36:JOT38 JYP36:JYP38 KIL36:KIL38 KSH36:KSH38 LCD36:LCD38 LLZ36:LLZ38 LVV36:LVV38 MFR36:MFR38 MPN36:MPN38 MZJ36:MZJ38 NJF36:NJF38 NTB36:NTB38 OCX36:OCX38 OMT36:OMT38 OWP36:OWP38 PGL36:PGL38 PQH36:PQH38 QAD36:QAD38 QJZ36:QJZ38 QTV36:QTV38 RDR36:RDR38 RNN36:RNN38 RXJ36:RXJ38 SHF36:SHF38 SRB36:SRB38 TAX36:TAX38 TKT36:TKT38 TUP36:TUP38 UEL36:UEL38 UOH36:UOH38 UYD36:UYD38 VHZ36:VHZ38 VRV36:VRV38 WBR36:WBR38 WLN36:WLN38 WVJ36:WVJ38 B65572:B65574 IX65572:IX65574 ST65572:ST65574 ACP65572:ACP65574 AML65572:AML65574 AWH65572:AWH65574 BGD65572:BGD65574 BPZ65572:BPZ65574 BZV65572:BZV65574 CJR65572:CJR65574 CTN65572:CTN65574 DDJ65572:DDJ65574 DNF65572:DNF65574 DXB65572:DXB65574 EGX65572:EGX65574 EQT65572:EQT65574 FAP65572:FAP65574 FKL65572:FKL65574 FUH65572:FUH65574 GED65572:GED65574 GNZ65572:GNZ65574 GXV65572:GXV65574 HHR65572:HHR65574 HRN65572:HRN65574 IBJ65572:IBJ65574 ILF65572:ILF65574 IVB65572:IVB65574 JEX65572:JEX65574 JOT65572:JOT65574 JYP65572:JYP65574 KIL65572:KIL65574 KSH65572:KSH65574 LCD65572:LCD65574 LLZ65572:LLZ65574 LVV65572:LVV65574 MFR65572:MFR65574 MPN65572:MPN65574 MZJ65572:MZJ65574 NJF65572:NJF65574 NTB65572:NTB65574 OCX65572:OCX65574 OMT65572:OMT65574 OWP65572:OWP65574 PGL65572:PGL65574 PQH65572:PQH65574 QAD65572:QAD65574 QJZ65572:QJZ65574 QTV65572:QTV65574 RDR65572:RDR65574 RNN65572:RNN65574 RXJ65572:RXJ65574 SHF65572:SHF65574 SRB65572:SRB65574 TAX65572:TAX65574 TKT65572:TKT65574 TUP65572:TUP65574 UEL65572:UEL65574 UOH65572:UOH65574 UYD65572:UYD65574 VHZ65572:VHZ65574 VRV65572:VRV65574 WBR65572:WBR65574 WLN65572:WLN65574 WVJ65572:WVJ65574 B131108:B131110 IX131108:IX131110 ST131108:ST131110 ACP131108:ACP131110 AML131108:AML131110 AWH131108:AWH131110 BGD131108:BGD131110 BPZ131108:BPZ131110 BZV131108:BZV131110 CJR131108:CJR131110 CTN131108:CTN131110 DDJ131108:DDJ131110 DNF131108:DNF131110 DXB131108:DXB131110 EGX131108:EGX131110 EQT131108:EQT131110 FAP131108:FAP131110 FKL131108:FKL131110 FUH131108:FUH131110 GED131108:GED131110 GNZ131108:GNZ131110 GXV131108:GXV131110 HHR131108:HHR131110 HRN131108:HRN131110 IBJ131108:IBJ131110 ILF131108:ILF131110 IVB131108:IVB131110 JEX131108:JEX131110 JOT131108:JOT131110 JYP131108:JYP131110 KIL131108:KIL131110 KSH131108:KSH131110 LCD131108:LCD131110 LLZ131108:LLZ131110 LVV131108:LVV131110 MFR131108:MFR131110 MPN131108:MPN131110 MZJ131108:MZJ131110 NJF131108:NJF131110 NTB131108:NTB131110 OCX131108:OCX131110 OMT131108:OMT131110 OWP131108:OWP131110 PGL131108:PGL131110 PQH131108:PQH131110 QAD131108:QAD131110 QJZ131108:QJZ131110 QTV131108:QTV131110 RDR131108:RDR131110 RNN131108:RNN131110 RXJ131108:RXJ131110 SHF131108:SHF131110 SRB131108:SRB131110 TAX131108:TAX131110 TKT131108:TKT131110 TUP131108:TUP131110 UEL131108:UEL131110 UOH131108:UOH131110 UYD131108:UYD131110 VHZ131108:VHZ131110 VRV131108:VRV131110 WBR131108:WBR131110 WLN131108:WLN131110 WVJ131108:WVJ131110 B196644:B196646 IX196644:IX196646 ST196644:ST196646 ACP196644:ACP196646 AML196644:AML196646 AWH196644:AWH196646 BGD196644:BGD196646 BPZ196644:BPZ196646 BZV196644:BZV196646 CJR196644:CJR196646 CTN196644:CTN196646 DDJ196644:DDJ196646 DNF196644:DNF196646 DXB196644:DXB196646 EGX196644:EGX196646 EQT196644:EQT196646 FAP196644:FAP196646 FKL196644:FKL196646 FUH196644:FUH196646 GED196644:GED196646 GNZ196644:GNZ196646 GXV196644:GXV196646 HHR196644:HHR196646 HRN196644:HRN196646 IBJ196644:IBJ196646 ILF196644:ILF196646 IVB196644:IVB196646 JEX196644:JEX196646 JOT196644:JOT196646 JYP196644:JYP196646 KIL196644:KIL196646 KSH196644:KSH196646 LCD196644:LCD196646 LLZ196644:LLZ196646 LVV196644:LVV196646 MFR196644:MFR196646 MPN196644:MPN196646 MZJ196644:MZJ196646 NJF196644:NJF196646 NTB196644:NTB196646 OCX196644:OCX196646 OMT196644:OMT196646 OWP196644:OWP196646 PGL196644:PGL196646 PQH196644:PQH196646 QAD196644:QAD196646 QJZ196644:QJZ196646 QTV196644:QTV196646 RDR196644:RDR196646 RNN196644:RNN196646 RXJ196644:RXJ196646 SHF196644:SHF196646 SRB196644:SRB196646 TAX196644:TAX196646 TKT196644:TKT196646 TUP196644:TUP196646 UEL196644:UEL196646 UOH196644:UOH196646 UYD196644:UYD196646 VHZ196644:VHZ196646 VRV196644:VRV196646 WBR196644:WBR196646 WLN196644:WLN196646 WVJ196644:WVJ196646 B262180:B262182 IX262180:IX262182 ST262180:ST262182 ACP262180:ACP262182 AML262180:AML262182 AWH262180:AWH262182 BGD262180:BGD262182 BPZ262180:BPZ262182 BZV262180:BZV262182 CJR262180:CJR262182 CTN262180:CTN262182 DDJ262180:DDJ262182 DNF262180:DNF262182 DXB262180:DXB262182 EGX262180:EGX262182 EQT262180:EQT262182 FAP262180:FAP262182 FKL262180:FKL262182 FUH262180:FUH262182 GED262180:GED262182 GNZ262180:GNZ262182 GXV262180:GXV262182 HHR262180:HHR262182 HRN262180:HRN262182 IBJ262180:IBJ262182 ILF262180:ILF262182 IVB262180:IVB262182 JEX262180:JEX262182 JOT262180:JOT262182 JYP262180:JYP262182 KIL262180:KIL262182 KSH262180:KSH262182 LCD262180:LCD262182 LLZ262180:LLZ262182 LVV262180:LVV262182 MFR262180:MFR262182 MPN262180:MPN262182 MZJ262180:MZJ262182 NJF262180:NJF262182 NTB262180:NTB262182 OCX262180:OCX262182 OMT262180:OMT262182 OWP262180:OWP262182 PGL262180:PGL262182 PQH262180:PQH262182 QAD262180:QAD262182 QJZ262180:QJZ262182 QTV262180:QTV262182 RDR262180:RDR262182 RNN262180:RNN262182 RXJ262180:RXJ262182 SHF262180:SHF262182 SRB262180:SRB262182 TAX262180:TAX262182 TKT262180:TKT262182 TUP262180:TUP262182 UEL262180:UEL262182 UOH262180:UOH262182 UYD262180:UYD262182 VHZ262180:VHZ262182 VRV262180:VRV262182 WBR262180:WBR262182 WLN262180:WLN262182 WVJ262180:WVJ262182 B327716:B327718 IX327716:IX327718 ST327716:ST327718 ACP327716:ACP327718 AML327716:AML327718 AWH327716:AWH327718 BGD327716:BGD327718 BPZ327716:BPZ327718 BZV327716:BZV327718 CJR327716:CJR327718 CTN327716:CTN327718 DDJ327716:DDJ327718 DNF327716:DNF327718 DXB327716:DXB327718 EGX327716:EGX327718 EQT327716:EQT327718 FAP327716:FAP327718 FKL327716:FKL327718 FUH327716:FUH327718 GED327716:GED327718 GNZ327716:GNZ327718 GXV327716:GXV327718 HHR327716:HHR327718 HRN327716:HRN327718 IBJ327716:IBJ327718 ILF327716:ILF327718 IVB327716:IVB327718 JEX327716:JEX327718 JOT327716:JOT327718 JYP327716:JYP327718 KIL327716:KIL327718 KSH327716:KSH327718 LCD327716:LCD327718 LLZ327716:LLZ327718 LVV327716:LVV327718 MFR327716:MFR327718 MPN327716:MPN327718 MZJ327716:MZJ327718 NJF327716:NJF327718 NTB327716:NTB327718 OCX327716:OCX327718 OMT327716:OMT327718 OWP327716:OWP327718 PGL327716:PGL327718 PQH327716:PQH327718 QAD327716:QAD327718 QJZ327716:QJZ327718 QTV327716:QTV327718 RDR327716:RDR327718 RNN327716:RNN327718 RXJ327716:RXJ327718 SHF327716:SHF327718 SRB327716:SRB327718 TAX327716:TAX327718 TKT327716:TKT327718 TUP327716:TUP327718 UEL327716:UEL327718 UOH327716:UOH327718 UYD327716:UYD327718 VHZ327716:VHZ327718 VRV327716:VRV327718 WBR327716:WBR327718 WLN327716:WLN327718 WVJ327716:WVJ327718 B393252:B393254 IX393252:IX393254 ST393252:ST393254 ACP393252:ACP393254 AML393252:AML393254 AWH393252:AWH393254 BGD393252:BGD393254 BPZ393252:BPZ393254 BZV393252:BZV393254 CJR393252:CJR393254 CTN393252:CTN393254 DDJ393252:DDJ393254 DNF393252:DNF393254 DXB393252:DXB393254 EGX393252:EGX393254 EQT393252:EQT393254 FAP393252:FAP393254 FKL393252:FKL393254 FUH393252:FUH393254 GED393252:GED393254 GNZ393252:GNZ393254 GXV393252:GXV393254 HHR393252:HHR393254 HRN393252:HRN393254 IBJ393252:IBJ393254 ILF393252:ILF393254 IVB393252:IVB393254 JEX393252:JEX393254 JOT393252:JOT393254 JYP393252:JYP393254 KIL393252:KIL393254 KSH393252:KSH393254 LCD393252:LCD393254 LLZ393252:LLZ393254 LVV393252:LVV393254 MFR393252:MFR393254 MPN393252:MPN393254 MZJ393252:MZJ393254 NJF393252:NJF393254 NTB393252:NTB393254 OCX393252:OCX393254 OMT393252:OMT393254 OWP393252:OWP393254 PGL393252:PGL393254 PQH393252:PQH393254 QAD393252:QAD393254 QJZ393252:QJZ393254 QTV393252:QTV393254 RDR393252:RDR393254 RNN393252:RNN393254 RXJ393252:RXJ393254 SHF393252:SHF393254 SRB393252:SRB393254 TAX393252:TAX393254 TKT393252:TKT393254 TUP393252:TUP393254 UEL393252:UEL393254 UOH393252:UOH393254 UYD393252:UYD393254 VHZ393252:VHZ393254 VRV393252:VRV393254 WBR393252:WBR393254 WLN393252:WLN393254 WVJ393252:WVJ393254 B458788:B458790 IX458788:IX458790 ST458788:ST458790 ACP458788:ACP458790 AML458788:AML458790 AWH458788:AWH458790 BGD458788:BGD458790 BPZ458788:BPZ458790 BZV458788:BZV458790 CJR458788:CJR458790 CTN458788:CTN458790 DDJ458788:DDJ458790 DNF458788:DNF458790 DXB458788:DXB458790 EGX458788:EGX458790 EQT458788:EQT458790 FAP458788:FAP458790 FKL458788:FKL458790 FUH458788:FUH458790 GED458788:GED458790 GNZ458788:GNZ458790 GXV458788:GXV458790 HHR458788:HHR458790 HRN458788:HRN458790 IBJ458788:IBJ458790 ILF458788:ILF458790 IVB458788:IVB458790 JEX458788:JEX458790 JOT458788:JOT458790 JYP458788:JYP458790 KIL458788:KIL458790 KSH458788:KSH458790 LCD458788:LCD458790 LLZ458788:LLZ458790 LVV458788:LVV458790 MFR458788:MFR458790 MPN458788:MPN458790 MZJ458788:MZJ458790 NJF458788:NJF458790 NTB458788:NTB458790 OCX458788:OCX458790 OMT458788:OMT458790 OWP458788:OWP458790 PGL458788:PGL458790 PQH458788:PQH458790 QAD458788:QAD458790 QJZ458788:QJZ458790 QTV458788:QTV458790 RDR458788:RDR458790 RNN458788:RNN458790 RXJ458788:RXJ458790 SHF458788:SHF458790 SRB458788:SRB458790 TAX458788:TAX458790 TKT458788:TKT458790 TUP458788:TUP458790 UEL458788:UEL458790 UOH458788:UOH458790 UYD458788:UYD458790 VHZ458788:VHZ458790 VRV458788:VRV458790 WBR458788:WBR458790 WLN458788:WLN458790 WVJ458788:WVJ458790 B524324:B524326 IX524324:IX524326 ST524324:ST524326 ACP524324:ACP524326 AML524324:AML524326 AWH524324:AWH524326 BGD524324:BGD524326 BPZ524324:BPZ524326 BZV524324:BZV524326 CJR524324:CJR524326 CTN524324:CTN524326 DDJ524324:DDJ524326 DNF524324:DNF524326 DXB524324:DXB524326 EGX524324:EGX524326 EQT524324:EQT524326 FAP524324:FAP524326 FKL524324:FKL524326 FUH524324:FUH524326 GED524324:GED524326 GNZ524324:GNZ524326 GXV524324:GXV524326 HHR524324:HHR524326 HRN524324:HRN524326 IBJ524324:IBJ524326 ILF524324:ILF524326 IVB524324:IVB524326 JEX524324:JEX524326 JOT524324:JOT524326 JYP524324:JYP524326 KIL524324:KIL524326 KSH524324:KSH524326 LCD524324:LCD524326 LLZ524324:LLZ524326 LVV524324:LVV524326 MFR524324:MFR524326 MPN524324:MPN524326 MZJ524324:MZJ524326 NJF524324:NJF524326 NTB524324:NTB524326 OCX524324:OCX524326 OMT524324:OMT524326 OWP524324:OWP524326 PGL524324:PGL524326 PQH524324:PQH524326 QAD524324:QAD524326 QJZ524324:QJZ524326 QTV524324:QTV524326 RDR524324:RDR524326 RNN524324:RNN524326 RXJ524324:RXJ524326 SHF524324:SHF524326 SRB524324:SRB524326 TAX524324:TAX524326 TKT524324:TKT524326 TUP524324:TUP524326 UEL524324:UEL524326 UOH524324:UOH524326 UYD524324:UYD524326 VHZ524324:VHZ524326 VRV524324:VRV524326 WBR524324:WBR524326 WLN524324:WLN524326 WVJ524324:WVJ524326 B589860:B589862 IX589860:IX589862 ST589860:ST589862 ACP589860:ACP589862 AML589860:AML589862 AWH589860:AWH589862 BGD589860:BGD589862 BPZ589860:BPZ589862 BZV589860:BZV589862 CJR589860:CJR589862 CTN589860:CTN589862 DDJ589860:DDJ589862 DNF589860:DNF589862 DXB589860:DXB589862 EGX589860:EGX589862 EQT589860:EQT589862 FAP589860:FAP589862 FKL589860:FKL589862 FUH589860:FUH589862 GED589860:GED589862 GNZ589860:GNZ589862 GXV589860:GXV589862 HHR589860:HHR589862 HRN589860:HRN589862 IBJ589860:IBJ589862 ILF589860:ILF589862 IVB589860:IVB589862 JEX589860:JEX589862 JOT589860:JOT589862 JYP589860:JYP589862 KIL589860:KIL589862 KSH589860:KSH589862 LCD589860:LCD589862 LLZ589860:LLZ589862 LVV589860:LVV589862 MFR589860:MFR589862 MPN589860:MPN589862 MZJ589860:MZJ589862 NJF589860:NJF589862 NTB589860:NTB589862 OCX589860:OCX589862 OMT589860:OMT589862 OWP589860:OWP589862 PGL589860:PGL589862 PQH589860:PQH589862 QAD589860:QAD589862 QJZ589860:QJZ589862 QTV589860:QTV589862 RDR589860:RDR589862 RNN589860:RNN589862 RXJ589860:RXJ589862 SHF589860:SHF589862 SRB589860:SRB589862 TAX589860:TAX589862 TKT589860:TKT589862 TUP589860:TUP589862 UEL589860:UEL589862 UOH589860:UOH589862 UYD589860:UYD589862 VHZ589860:VHZ589862 VRV589860:VRV589862 WBR589860:WBR589862 WLN589860:WLN589862 WVJ589860:WVJ589862 B655396:B655398 IX655396:IX655398 ST655396:ST655398 ACP655396:ACP655398 AML655396:AML655398 AWH655396:AWH655398 BGD655396:BGD655398 BPZ655396:BPZ655398 BZV655396:BZV655398 CJR655396:CJR655398 CTN655396:CTN655398 DDJ655396:DDJ655398 DNF655396:DNF655398 DXB655396:DXB655398 EGX655396:EGX655398 EQT655396:EQT655398 FAP655396:FAP655398 FKL655396:FKL655398 FUH655396:FUH655398 GED655396:GED655398 GNZ655396:GNZ655398 GXV655396:GXV655398 HHR655396:HHR655398 HRN655396:HRN655398 IBJ655396:IBJ655398 ILF655396:ILF655398 IVB655396:IVB655398 JEX655396:JEX655398 JOT655396:JOT655398 JYP655396:JYP655398 KIL655396:KIL655398 KSH655396:KSH655398 LCD655396:LCD655398 LLZ655396:LLZ655398 LVV655396:LVV655398 MFR655396:MFR655398 MPN655396:MPN655398 MZJ655396:MZJ655398 NJF655396:NJF655398 NTB655396:NTB655398 OCX655396:OCX655398 OMT655396:OMT655398 OWP655396:OWP655398 PGL655396:PGL655398 PQH655396:PQH655398 QAD655396:QAD655398 QJZ655396:QJZ655398 QTV655396:QTV655398 RDR655396:RDR655398 RNN655396:RNN655398 RXJ655396:RXJ655398 SHF655396:SHF655398 SRB655396:SRB655398 TAX655396:TAX655398 TKT655396:TKT655398 TUP655396:TUP655398 UEL655396:UEL655398 UOH655396:UOH655398 UYD655396:UYD655398 VHZ655396:VHZ655398 VRV655396:VRV655398 WBR655396:WBR655398 WLN655396:WLN655398 WVJ655396:WVJ655398 B720932:B720934 IX720932:IX720934 ST720932:ST720934 ACP720932:ACP720934 AML720932:AML720934 AWH720932:AWH720934 BGD720932:BGD720934 BPZ720932:BPZ720934 BZV720932:BZV720934 CJR720932:CJR720934 CTN720932:CTN720934 DDJ720932:DDJ720934 DNF720932:DNF720934 DXB720932:DXB720934 EGX720932:EGX720934 EQT720932:EQT720934 FAP720932:FAP720934 FKL720932:FKL720934 FUH720932:FUH720934 GED720932:GED720934 GNZ720932:GNZ720934 GXV720932:GXV720934 HHR720932:HHR720934 HRN720932:HRN720934 IBJ720932:IBJ720934 ILF720932:ILF720934 IVB720932:IVB720934 JEX720932:JEX720934 JOT720932:JOT720934 JYP720932:JYP720934 KIL720932:KIL720934 KSH720932:KSH720934 LCD720932:LCD720934 LLZ720932:LLZ720934 LVV720932:LVV720934 MFR720932:MFR720934 MPN720932:MPN720934 MZJ720932:MZJ720934 NJF720932:NJF720934 NTB720932:NTB720934 OCX720932:OCX720934 OMT720932:OMT720934 OWP720932:OWP720934 PGL720932:PGL720934 PQH720932:PQH720934 QAD720932:QAD720934 QJZ720932:QJZ720934 QTV720932:QTV720934 RDR720932:RDR720934 RNN720932:RNN720934 RXJ720932:RXJ720934 SHF720932:SHF720934 SRB720932:SRB720934 TAX720932:TAX720934 TKT720932:TKT720934 TUP720932:TUP720934 UEL720932:UEL720934 UOH720932:UOH720934 UYD720932:UYD720934 VHZ720932:VHZ720934 VRV720932:VRV720934 WBR720932:WBR720934 WLN720932:WLN720934 WVJ720932:WVJ720934 B786468:B786470 IX786468:IX786470 ST786468:ST786470 ACP786468:ACP786470 AML786468:AML786470 AWH786468:AWH786470 BGD786468:BGD786470 BPZ786468:BPZ786470 BZV786468:BZV786470 CJR786468:CJR786470 CTN786468:CTN786470 DDJ786468:DDJ786470 DNF786468:DNF786470 DXB786468:DXB786470 EGX786468:EGX786470 EQT786468:EQT786470 FAP786468:FAP786470 FKL786468:FKL786470 FUH786468:FUH786470 GED786468:GED786470 GNZ786468:GNZ786470 GXV786468:GXV786470 HHR786468:HHR786470 HRN786468:HRN786470 IBJ786468:IBJ786470 ILF786468:ILF786470 IVB786468:IVB786470 JEX786468:JEX786470 JOT786468:JOT786470 JYP786468:JYP786470 KIL786468:KIL786470 KSH786468:KSH786470 LCD786468:LCD786470 LLZ786468:LLZ786470 LVV786468:LVV786470 MFR786468:MFR786470 MPN786468:MPN786470 MZJ786468:MZJ786470 NJF786468:NJF786470 NTB786468:NTB786470 OCX786468:OCX786470 OMT786468:OMT786470 OWP786468:OWP786470 PGL786468:PGL786470 PQH786468:PQH786470 QAD786468:QAD786470 QJZ786468:QJZ786470 QTV786468:QTV786470 RDR786468:RDR786470 RNN786468:RNN786470 RXJ786468:RXJ786470 SHF786468:SHF786470 SRB786468:SRB786470 TAX786468:TAX786470 TKT786468:TKT786470 TUP786468:TUP786470 UEL786468:UEL786470 UOH786468:UOH786470 UYD786468:UYD786470 VHZ786468:VHZ786470 VRV786468:VRV786470 WBR786468:WBR786470 WLN786468:WLN786470 WVJ786468:WVJ786470 B852004:B852006 IX852004:IX852006 ST852004:ST852006 ACP852004:ACP852006 AML852004:AML852006 AWH852004:AWH852006 BGD852004:BGD852006 BPZ852004:BPZ852006 BZV852004:BZV852006 CJR852004:CJR852006 CTN852004:CTN852006 DDJ852004:DDJ852006 DNF852004:DNF852006 DXB852004:DXB852006 EGX852004:EGX852006 EQT852004:EQT852006 FAP852004:FAP852006 FKL852004:FKL852006 FUH852004:FUH852006 GED852004:GED852006 GNZ852004:GNZ852006 GXV852004:GXV852006 HHR852004:HHR852006 HRN852004:HRN852006 IBJ852004:IBJ852006 ILF852004:ILF852006 IVB852004:IVB852006 JEX852004:JEX852006 JOT852004:JOT852006 JYP852004:JYP852006 KIL852004:KIL852006 KSH852004:KSH852006 LCD852004:LCD852006 LLZ852004:LLZ852006 LVV852004:LVV852006 MFR852004:MFR852006 MPN852004:MPN852006 MZJ852004:MZJ852006 NJF852004:NJF852006 NTB852004:NTB852006 OCX852004:OCX852006 OMT852004:OMT852006 OWP852004:OWP852006 PGL852004:PGL852006 PQH852004:PQH852006 QAD852004:QAD852006 QJZ852004:QJZ852006 QTV852004:QTV852006 RDR852004:RDR852006 RNN852004:RNN852006 RXJ852004:RXJ852006 SHF852004:SHF852006 SRB852004:SRB852006 TAX852004:TAX852006 TKT852004:TKT852006 TUP852004:TUP852006 UEL852004:UEL852006 UOH852004:UOH852006 UYD852004:UYD852006 VHZ852004:VHZ852006 VRV852004:VRV852006 WBR852004:WBR852006 WLN852004:WLN852006 WVJ852004:WVJ852006 B917540:B917542 IX917540:IX917542 ST917540:ST917542 ACP917540:ACP917542 AML917540:AML917542 AWH917540:AWH917542 BGD917540:BGD917542 BPZ917540:BPZ917542 BZV917540:BZV917542 CJR917540:CJR917542 CTN917540:CTN917542 DDJ917540:DDJ917542 DNF917540:DNF917542 DXB917540:DXB917542 EGX917540:EGX917542 EQT917540:EQT917542 FAP917540:FAP917542 FKL917540:FKL917542 FUH917540:FUH917542 GED917540:GED917542 GNZ917540:GNZ917542 GXV917540:GXV917542 HHR917540:HHR917542 HRN917540:HRN917542 IBJ917540:IBJ917542 ILF917540:ILF917542 IVB917540:IVB917542 JEX917540:JEX917542 JOT917540:JOT917542 JYP917540:JYP917542 KIL917540:KIL917542 KSH917540:KSH917542 LCD917540:LCD917542 LLZ917540:LLZ917542 LVV917540:LVV917542 MFR917540:MFR917542 MPN917540:MPN917542 MZJ917540:MZJ917542 NJF917540:NJF917542 NTB917540:NTB917542 OCX917540:OCX917542 OMT917540:OMT917542 OWP917540:OWP917542 PGL917540:PGL917542 PQH917540:PQH917542 QAD917540:QAD917542 QJZ917540:QJZ917542 QTV917540:QTV917542 RDR917540:RDR917542 RNN917540:RNN917542 RXJ917540:RXJ917542 SHF917540:SHF917542 SRB917540:SRB917542 TAX917540:TAX917542 TKT917540:TKT917542 TUP917540:TUP917542 UEL917540:UEL917542 UOH917540:UOH917542 UYD917540:UYD917542 VHZ917540:VHZ917542 VRV917540:VRV917542 WBR917540:WBR917542 WLN917540:WLN917542 WVJ917540:WVJ917542 B983076:B983078 IX983076:IX983078 ST983076:ST983078 ACP983076:ACP983078 AML983076:AML983078 AWH983076:AWH983078 BGD983076:BGD983078 BPZ983076:BPZ983078 BZV983076:BZV983078 CJR983076:CJR983078 CTN983076:CTN983078 DDJ983076:DDJ983078 DNF983076:DNF983078 DXB983076:DXB983078 EGX983076:EGX983078 EQT983076:EQT983078 FAP983076:FAP983078 FKL983076:FKL983078 FUH983076:FUH983078 GED983076:GED983078 GNZ983076:GNZ983078 GXV983076:GXV983078 HHR983076:HHR983078 HRN983076:HRN983078 IBJ983076:IBJ983078 ILF983076:ILF983078 IVB983076:IVB983078 JEX983076:JEX983078 JOT983076:JOT983078 JYP983076:JYP983078 KIL983076:KIL983078 KSH983076:KSH983078 LCD983076:LCD983078 LLZ983076:LLZ983078 LVV983076:LVV983078 MFR983076:MFR983078 MPN983076:MPN983078 MZJ983076:MZJ983078 NJF983076:NJF983078 NTB983076:NTB983078 OCX983076:OCX983078 OMT983076:OMT983078 OWP983076:OWP983078 PGL983076:PGL983078 PQH983076:PQH983078 QAD983076:QAD983078 QJZ983076:QJZ983078 QTV983076:QTV983078 RDR983076:RDR983078 RNN983076:RNN983078 RXJ983076:RXJ983078 SHF983076:SHF983078 SRB983076:SRB983078 TAX983076:TAX983078 TKT983076:TKT983078 TUP983076:TUP983078 UEL983076:UEL983078 UOH983076:UOH983078 UYD983076:UYD983078 VHZ983076:VHZ983078 VRV983076:VRV983078 WBR983076:WBR983078 WLN983076:WLN983078 WVJ983076:WVJ983078">
      <formula1>ПИР_ВЛ</formula1>
    </dataValidation>
    <dataValidation type="list" allowBlank="1" showInputMessage="1" showErrorMessage="1" sqref="B24:B30 IX24:IX30 ST24:ST30 ACP24:ACP30 AML24:AML30 AWH24:AWH30 BGD24:BGD30 BPZ24:BPZ30 BZV24:BZV30 CJR24:CJR30 CTN24:CTN30 DDJ24:DDJ30 DNF24:DNF30 DXB24:DXB30 EGX24:EGX30 EQT24:EQT30 FAP24:FAP30 FKL24:FKL30 FUH24:FUH30 GED24:GED30 GNZ24:GNZ30 GXV24:GXV30 HHR24:HHR30 HRN24:HRN30 IBJ24:IBJ30 ILF24:ILF30 IVB24:IVB30 JEX24:JEX30 JOT24:JOT30 JYP24:JYP30 KIL24:KIL30 KSH24:KSH30 LCD24:LCD30 LLZ24:LLZ30 LVV24:LVV30 MFR24:MFR30 MPN24:MPN30 MZJ24:MZJ30 NJF24:NJF30 NTB24:NTB30 OCX24:OCX30 OMT24:OMT30 OWP24:OWP30 PGL24:PGL30 PQH24:PQH30 QAD24:QAD30 QJZ24:QJZ30 QTV24:QTV30 RDR24:RDR30 RNN24:RNN30 RXJ24:RXJ30 SHF24:SHF30 SRB24:SRB30 TAX24:TAX30 TKT24:TKT30 TUP24:TUP30 UEL24:UEL30 UOH24:UOH30 UYD24:UYD30 VHZ24:VHZ30 VRV24:VRV30 WBR24:WBR30 WLN24:WLN30 WVJ24:WVJ30 B65560:B65566 IX65560:IX65566 ST65560:ST65566 ACP65560:ACP65566 AML65560:AML65566 AWH65560:AWH65566 BGD65560:BGD65566 BPZ65560:BPZ65566 BZV65560:BZV65566 CJR65560:CJR65566 CTN65560:CTN65566 DDJ65560:DDJ65566 DNF65560:DNF65566 DXB65560:DXB65566 EGX65560:EGX65566 EQT65560:EQT65566 FAP65560:FAP65566 FKL65560:FKL65566 FUH65560:FUH65566 GED65560:GED65566 GNZ65560:GNZ65566 GXV65560:GXV65566 HHR65560:HHR65566 HRN65560:HRN65566 IBJ65560:IBJ65566 ILF65560:ILF65566 IVB65560:IVB65566 JEX65560:JEX65566 JOT65560:JOT65566 JYP65560:JYP65566 KIL65560:KIL65566 KSH65560:KSH65566 LCD65560:LCD65566 LLZ65560:LLZ65566 LVV65560:LVV65566 MFR65560:MFR65566 MPN65560:MPN65566 MZJ65560:MZJ65566 NJF65560:NJF65566 NTB65560:NTB65566 OCX65560:OCX65566 OMT65560:OMT65566 OWP65560:OWP65566 PGL65560:PGL65566 PQH65560:PQH65566 QAD65560:QAD65566 QJZ65560:QJZ65566 QTV65560:QTV65566 RDR65560:RDR65566 RNN65560:RNN65566 RXJ65560:RXJ65566 SHF65560:SHF65566 SRB65560:SRB65566 TAX65560:TAX65566 TKT65560:TKT65566 TUP65560:TUP65566 UEL65560:UEL65566 UOH65560:UOH65566 UYD65560:UYD65566 VHZ65560:VHZ65566 VRV65560:VRV65566 WBR65560:WBR65566 WLN65560:WLN65566 WVJ65560:WVJ65566 B131096:B131102 IX131096:IX131102 ST131096:ST131102 ACP131096:ACP131102 AML131096:AML131102 AWH131096:AWH131102 BGD131096:BGD131102 BPZ131096:BPZ131102 BZV131096:BZV131102 CJR131096:CJR131102 CTN131096:CTN131102 DDJ131096:DDJ131102 DNF131096:DNF131102 DXB131096:DXB131102 EGX131096:EGX131102 EQT131096:EQT131102 FAP131096:FAP131102 FKL131096:FKL131102 FUH131096:FUH131102 GED131096:GED131102 GNZ131096:GNZ131102 GXV131096:GXV131102 HHR131096:HHR131102 HRN131096:HRN131102 IBJ131096:IBJ131102 ILF131096:ILF131102 IVB131096:IVB131102 JEX131096:JEX131102 JOT131096:JOT131102 JYP131096:JYP131102 KIL131096:KIL131102 KSH131096:KSH131102 LCD131096:LCD131102 LLZ131096:LLZ131102 LVV131096:LVV131102 MFR131096:MFR131102 MPN131096:MPN131102 MZJ131096:MZJ131102 NJF131096:NJF131102 NTB131096:NTB131102 OCX131096:OCX131102 OMT131096:OMT131102 OWP131096:OWP131102 PGL131096:PGL131102 PQH131096:PQH131102 QAD131096:QAD131102 QJZ131096:QJZ131102 QTV131096:QTV131102 RDR131096:RDR131102 RNN131096:RNN131102 RXJ131096:RXJ131102 SHF131096:SHF131102 SRB131096:SRB131102 TAX131096:TAX131102 TKT131096:TKT131102 TUP131096:TUP131102 UEL131096:UEL131102 UOH131096:UOH131102 UYD131096:UYD131102 VHZ131096:VHZ131102 VRV131096:VRV131102 WBR131096:WBR131102 WLN131096:WLN131102 WVJ131096:WVJ131102 B196632:B196638 IX196632:IX196638 ST196632:ST196638 ACP196632:ACP196638 AML196632:AML196638 AWH196632:AWH196638 BGD196632:BGD196638 BPZ196632:BPZ196638 BZV196632:BZV196638 CJR196632:CJR196638 CTN196632:CTN196638 DDJ196632:DDJ196638 DNF196632:DNF196638 DXB196632:DXB196638 EGX196632:EGX196638 EQT196632:EQT196638 FAP196632:FAP196638 FKL196632:FKL196638 FUH196632:FUH196638 GED196632:GED196638 GNZ196632:GNZ196638 GXV196632:GXV196638 HHR196632:HHR196638 HRN196632:HRN196638 IBJ196632:IBJ196638 ILF196632:ILF196638 IVB196632:IVB196638 JEX196632:JEX196638 JOT196632:JOT196638 JYP196632:JYP196638 KIL196632:KIL196638 KSH196632:KSH196638 LCD196632:LCD196638 LLZ196632:LLZ196638 LVV196632:LVV196638 MFR196632:MFR196638 MPN196632:MPN196638 MZJ196632:MZJ196638 NJF196632:NJF196638 NTB196632:NTB196638 OCX196632:OCX196638 OMT196632:OMT196638 OWP196632:OWP196638 PGL196632:PGL196638 PQH196632:PQH196638 QAD196632:QAD196638 QJZ196632:QJZ196638 QTV196632:QTV196638 RDR196632:RDR196638 RNN196632:RNN196638 RXJ196632:RXJ196638 SHF196632:SHF196638 SRB196632:SRB196638 TAX196632:TAX196638 TKT196632:TKT196638 TUP196632:TUP196638 UEL196632:UEL196638 UOH196632:UOH196638 UYD196632:UYD196638 VHZ196632:VHZ196638 VRV196632:VRV196638 WBR196632:WBR196638 WLN196632:WLN196638 WVJ196632:WVJ196638 B262168:B262174 IX262168:IX262174 ST262168:ST262174 ACP262168:ACP262174 AML262168:AML262174 AWH262168:AWH262174 BGD262168:BGD262174 BPZ262168:BPZ262174 BZV262168:BZV262174 CJR262168:CJR262174 CTN262168:CTN262174 DDJ262168:DDJ262174 DNF262168:DNF262174 DXB262168:DXB262174 EGX262168:EGX262174 EQT262168:EQT262174 FAP262168:FAP262174 FKL262168:FKL262174 FUH262168:FUH262174 GED262168:GED262174 GNZ262168:GNZ262174 GXV262168:GXV262174 HHR262168:HHR262174 HRN262168:HRN262174 IBJ262168:IBJ262174 ILF262168:ILF262174 IVB262168:IVB262174 JEX262168:JEX262174 JOT262168:JOT262174 JYP262168:JYP262174 KIL262168:KIL262174 KSH262168:KSH262174 LCD262168:LCD262174 LLZ262168:LLZ262174 LVV262168:LVV262174 MFR262168:MFR262174 MPN262168:MPN262174 MZJ262168:MZJ262174 NJF262168:NJF262174 NTB262168:NTB262174 OCX262168:OCX262174 OMT262168:OMT262174 OWP262168:OWP262174 PGL262168:PGL262174 PQH262168:PQH262174 QAD262168:QAD262174 QJZ262168:QJZ262174 QTV262168:QTV262174 RDR262168:RDR262174 RNN262168:RNN262174 RXJ262168:RXJ262174 SHF262168:SHF262174 SRB262168:SRB262174 TAX262168:TAX262174 TKT262168:TKT262174 TUP262168:TUP262174 UEL262168:UEL262174 UOH262168:UOH262174 UYD262168:UYD262174 VHZ262168:VHZ262174 VRV262168:VRV262174 WBR262168:WBR262174 WLN262168:WLN262174 WVJ262168:WVJ262174 B327704:B327710 IX327704:IX327710 ST327704:ST327710 ACP327704:ACP327710 AML327704:AML327710 AWH327704:AWH327710 BGD327704:BGD327710 BPZ327704:BPZ327710 BZV327704:BZV327710 CJR327704:CJR327710 CTN327704:CTN327710 DDJ327704:DDJ327710 DNF327704:DNF327710 DXB327704:DXB327710 EGX327704:EGX327710 EQT327704:EQT327710 FAP327704:FAP327710 FKL327704:FKL327710 FUH327704:FUH327710 GED327704:GED327710 GNZ327704:GNZ327710 GXV327704:GXV327710 HHR327704:HHR327710 HRN327704:HRN327710 IBJ327704:IBJ327710 ILF327704:ILF327710 IVB327704:IVB327710 JEX327704:JEX327710 JOT327704:JOT327710 JYP327704:JYP327710 KIL327704:KIL327710 KSH327704:KSH327710 LCD327704:LCD327710 LLZ327704:LLZ327710 LVV327704:LVV327710 MFR327704:MFR327710 MPN327704:MPN327710 MZJ327704:MZJ327710 NJF327704:NJF327710 NTB327704:NTB327710 OCX327704:OCX327710 OMT327704:OMT327710 OWP327704:OWP327710 PGL327704:PGL327710 PQH327704:PQH327710 QAD327704:QAD327710 QJZ327704:QJZ327710 QTV327704:QTV327710 RDR327704:RDR327710 RNN327704:RNN327710 RXJ327704:RXJ327710 SHF327704:SHF327710 SRB327704:SRB327710 TAX327704:TAX327710 TKT327704:TKT327710 TUP327704:TUP327710 UEL327704:UEL327710 UOH327704:UOH327710 UYD327704:UYD327710 VHZ327704:VHZ327710 VRV327704:VRV327710 WBR327704:WBR327710 WLN327704:WLN327710 WVJ327704:WVJ327710 B393240:B393246 IX393240:IX393246 ST393240:ST393246 ACP393240:ACP393246 AML393240:AML393246 AWH393240:AWH393246 BGD393240:BGD393246 BPZ393240:BPZ393246 BZV393240:BZV393246 CJR393240:CJR393246 CTN393240:CTN393246 DDJ393240:DDJ393246 DNF393240:DNF393246 DXB393240:DXB393246 EGX393240:EGX393246 EQT393240:EQT393246 FAP393240:FAP393246 FKL393240:FKL393246 FUH393240:FUH393246 GED393240:GED393246 GNZ393240:GNZ393246 GXV393240:GXV393246 HHR393240:HHR393246 HRN393240:HRN393246 IBJ393240:IBJ393246 ILF393240:ILF393246 IVB393240:IVB393246 JEX393240:JEX393246 JOT393240:JOT393246 JYP393240:JYP393246 KIL393240:KIL393246 KSH393240:KSH393246 LCD393240:LCD393246 LLZ393240:LLZ393246 LVV393240:LVV393246 MFR393240:MFR393246 MPN393240:MPN393246 MZJ393240:MZJ393246 NJF393240:NJF393246 NTB393240:NTB393246 OCX393240:OCX393246 OMT393240:OMT393246 OWP393240:OWP393246 PGL393240:PGL393246 PQH393240:PQH393246 QAD393240:QAD393246 QJZ393240:QJZ393246 QTV393240:QTV393246 RDR393240:RDR393246 RNN393240:RNN393246 RXJ393240:RXJ393246 SHF393240:SHF393246 SRB393240:SRB393246 TAX393240:TAX393246 TKT393240:TKT393246 TUP393240:TUP393246 UEL393240:UEL393246 UOH393240:UOH393246 UYD393240:UYD393246 VHZ393240:VHZ393246 VRV393240:VRV393246 WBR393240:WBR393246 WLN393240:WLN393246 WVJ393240:WVJ393246 B458776:B458782 IX458776:IX458782 ST458776:ST458782 ACP458776:ACP458782 AML458776:AML458782 AWH458776:AWH458782 BGD458776:BGD458782 BPZ458776:BPZ458782 BZV458776:BZV458782 CJR458776:CJR458782 CTN458776:CTN458782 DDJ458776:DDJ458782 DNF458776:DNF458782 DXB458776:DXB458782 EGX458776:EGX458782 EQT458776:EQT458782 FAP458776:FAP458782 FKL458776:FKL458782 FUH458776:FUH458782 GED458776:GED458782 GNZ458776:GNZ458782 GXV458776:GXV458782 HHR458776:HHR458782 HRN458776:HRN458782 IBJ458776:IBJ458782 ILF458776:ILF458782 IVB458776:IVB458782 JEX458776:JEX458782 JOT458776:JOT458782 JYP458776:JYP458782 KIL458776:KIL458782 KSH458776:KSH458782 LCD458776:LCD458782 LLZ458776:LLZ458782 LVV458776:LVV458782 MFR458776:MFR458782 MPN458776:MPN458782 MZJ458776:MZJ458782 NJF458776:NJF458782 NTB458776:NTB458782 OCX458776:OCX458782 OMT458776:OMT458782 OWP458776:OWP458782 PGL458776:PGL458782 PQH458776:PQH458782 QAD458776:QAD458782 QJZ458776:QJZ458782 QTV458776:QTV458782 RDR458776:RDR458782 RNN458776:RNN458782 RXJ458776:RXJ458782 SHF458776:SHF458782 SRB458776:SRB458782 TAX458776:TAX458782 TKT458776:TKT458782 TUP458776:TUP458782 UEL458776:UEL458782 UOH458776:UOH458782 UYD458776:UYD458782 VHZ458776:VHZ458782 VRV458776:VRV458782 WBR458776:WBR458782 WLN458776:WLN458782 WVJ458776:WVJ458782 B524312:B524318 IX524312:IX524318 ST524312:ST524318 ACP524312:ACP524318 AML524312:AML524318 AWH524312:AWH524318 BGD524312:BGD524318 BPZ524312:BPZ524318 BZV524312:BZV524318 CJR524312:CJR524318 CTN524312:CTN524318 DDJ524312:DDJ524318 DNF524312:DNF524318 DXB524312:DXB524318 EGX524312:EGX524318 EQT524312:EQT524318 FAP524312:FAP524318 FKL524312:FKL524318 FUH524312:FUH524318 GED524312:GED524318 GNZ524312:GNZ524318 GXV524312:GXV524318 HHR524312:HHR524318 HRN524312:HRN524318 IBJ524312:IBJ524318 ILF524312:ILF524318 IVB524312:IVB524318 JEX524312:JEX524318 JOT524312:JOT524318 JYP524312:JYP524318 KIL524312:KIL524318 KSH524312:KSH524318 LCD524312:LCD524318 LLZ524312:LLZ524318 LVV524312:LVV524318 MFR524312:MFR524318 MPN524312:MPN524318 MZJ524312:MZJ524318 NJF524312:NJF524318 NTB524312:NTB524318 OCX524312:OCX524318 OMT524312:OMT524318 OWP524312:OWP524318 PGL524312:PGL524318 PQH524312:PQH524318 QAD524312:QAD524318 QJZ524312:QJZ524318 QTV524312:QTV524318 RDR524312:RDR524318 RNN524312:RNN524318 RXJ524312:RXJ524318 SHF524312:SHF524318 SRB524312:SRB524318 TAX524312:TAX524318 TKT524312:TKT524318 TUP524312:TUP524318 UEL524312:UEL524318 UOH524312:UOH524318 UYD524312:UYD524318 VHZ524312:VHZ524318 VRV524312:VRV524318 WBR524312:WBR524318 WLN524312:WLN524318 WVJ524312:WVJ524318 B589848:B589854 IX589848:IX589854 ST589848:ST589854 ACP589848:ACP589854 AML589848:AML589854 AWH589848:AWH589854 BGD589848:BGD589854 BPZ589848:BPZ589854 BZV589848:BZV589854 CJR589848:CJR589854 CTN589848:CTN589854 DDJ589848:DDJ589854 DNF589848:DNF589854 DXB589848:DXB589854 EGX589848:EGX589854 EQT589848:EQT589854 FAP589848:FAP589854 FKL589848:FKL589854 FUH589848:FUH589854 GED589848:GED589854 GNZ589848:GNZ589854 GXV589848:GXV589854 HHR589848:HHR589854 HRN589848:HRN589854 IBJ589848:IBJ589854 ILF589848:ILF589854 IVB589848:IVB589854 JEX589848:JEX589854 JOT589848:JOT589854 JYP589848:JYP589854 KIL589848:KIL589854 KSH589848:KSH589854 LCD589848:LCD589854 LLZ589848:LLZ589854 LVV589848:LVV589854 MFR589848:MFR589854 MPN589848:MPN589854 MZJ589848:MZJ589854 NJF589848:NJF589854 NTB589848:NTB589854 OCX589848:OCX589854 OMT589848:OMT589854 OWP589848:OWP589854 PGL589848:PGL589854 PQH589848:PQH589854 QAD589848:QAD589854 QJZ589848:QJZ589854 QTV589848:QTV589854 RDR589848:RDR589854 RNN589848:RNN589854 RXJ589848:RXJ589854 SHF589848:SHF589854 SRB589848:SRB589854 TAX589848:TAX589854 TKT589848:TKT589854 TUP589848:TUP589854 UEL589848:UEL589854 UOH589848:UOH589854 UYD589848:UYD589854 VHZ589848:VHZ589854 VRV589848:VRV589854 WBR589848:WBR589854 WLN589848:WLN589854 WVJ589848:WVJ589854 B655384:B655390 IX655384:IX655390 ST655384:ST655390 ACP655384:ACP655390 AML655384:AML655390 AWH655384:AWH655390 BGD655384:BGD655390 BPZ655384:BPZ655390 BZV655384:BZV655390 CJR655384:CJR655390 CTN655384:CTN655390 DDJ655384:DDJ655390 DNF655384:DNF655390 DXB655384:DXB655390 EGX655384:EGX655390 EQT655384:EQT655390 FAP655384:FAP655390 FKL655384:FKL655390 FUH655384:FUH655390 GED655384:GED655390 GNZ655384:GNZ655390 GXV655384:GXV655390 HHR655384:HHR655390 HRN655384:HRN655390 IBJ655384:IBJ655390 ILF655384:ILF655390 IVB655384:IVB655390 JEX655384:JEX655390 JOT655384:JOT655390 JYP655384:JYP655390 KIL655384:KIL655390 KSH655384:KSH655390 LCD655384:LCD655390 LLZ655384:LLZ655390 LVV655384:LVV655390 MFR655384:MFR655390 MPN655384:MPN655390 MZJ655384:MZJ655390 NJF655384:NJF655390 NTB655384:NTB655390 OCX655384:OCX655390 OMT655384:OMT655390 OWP655384:OWP655390 PGL655384:PGL655390 PQH655384:PQH655390 QAD655384:QAD655390 QJZ655384:QJZ655390 QTV655384:QTV655390 RDR655384:RDR655390 RNN655384:RNN655390 RXJ655384:RXJ655390 SHF655384:SHF655390 SRB655384:SRB655390 TAX655384:TAX655390 TKT655384:TKT655390 TUP655384:TUP655390 UEL655384:UEL655390 UOH655384:UOH655390 UYD655384:UYD655390 VHZ655384:VHZ655390 VRV655384:VRV655390 WBR655384:WBR655390 WLN655384:WLN655390 WVJ655384:WVJ655390 B720920:B720926 IX720920:IX720926 ST720920:ST720926 ACP720920:ACP720926 AML720920:AML720926 AWH720920:AWH720926 BGD720920:BGD720926 BPZ720920:BPZ720926 BZV720920:BZV720926 CJR720920:CJR720926 CTN720920:CTN720926 DDJ720920:DDJ720926 DNF720920:DNF720926 DXB720920:DXB720926 EGX720920:EGX720926 EQT720920:EQT720926 FAP720920:FAP720926 FKL720920:FKL720926 FUH720920:FUH720926 GED720920:GED720926 GNZ720920:GNZ720926 GXV720920:GXV720926 HHR720920:HHR720926 HRN720920:HRN720926 IBJ720920:IBJ720926 ILF720920:ILF720926 IVB720920:IVB720926 JEX720920:JEX720926 JOT720920:JOT720926 JYP720920:JYP720926 KIL720920:KIL720926 KSH720920:KSH720926 LCD720920:LCD720926 LLZ720920:LLZ720926 LVV720920:LVV720926 MFR720920:MFR720926 MPN720920:MPN720926 MZJ720920:MZJ720926 NJF720920:NJF720926 NTB720920:NTB720926 OCX720920:OCX720926 OMT720920:OMT720926 OWP720920:OWP720926 PGL720920:PGL720926 PQH720920:PQH720926 QAD720920:QAD720926 QJZ720920:QJZ720926 QTV720920:QTV720926 RDR720920:RDR720926 RNN720920:RNN720926 RXJ720920:RXJ720926 SHF720920:SHF720926 SRB720920:SRB720926 TAX720920:TAX720926 TKT720920:TKT720926 TUP720920:TUP720926 UEL720920:UEL720926 UOH720920:UOH720926 UYD720920:UYD720926 VHZ720920:VHZ720926 VRV720920:VRV720926 WBR720920:WBR720926 WLN720920:WLN720926 WVJ720920:WVJ720926 B786456:B786462 IX786456:IX786462 ST786456:ST786462 ACP786456:ACP786462 AML786456:AML786462 AWH786456:AWH786462 BGD786456:BGD786462 BPZ786456:BPZ786462 BZV786456:BZV786462 CJR786456:CJR786462 CTN786456:CTN786462 DDJ786456:DDJ786462 DNF786456:DNF786462 DXB786456:DXB786462 EGX786456:EGX786462 EQT786456:EQT786462 FAP786456:FAP786462 FKL786456:FKL786462 FUH786456:FUH786462 GED786456:GED786462 GNZ786456:GNZ786462 GXV786456:GXV786462 HHR786456:HHR786462 HRN786456:HRN786462 IBJ786456:IBJ786462 ILF786456:ILF786462 IVB786456:IVB786462 JEX786456:JEX786462 JOT786456:JOT786462 JYP786456:JYP786462 KIL786456:KIL786462 KSH786456:KSH786462 LCD786456:LCD786462 LLZ786456:LLZ786462 LVV786456:LVV786462 MFR786456:MFR786462 MPN786456:MPN786462 MZJ786456:MZJ786462 NJF786456:NJF786462 NTB786456:NTB786462 OCX786456:OCX786462 OMT786456:OMT786462 OWP786456:OWP786462 PGL786456:PGL786462 PQH786456:PQH786462 QAD786456:QAD786462 QJZ786456:QJZ786462 QTV786456:QTV786462 RDR786456:RDR786462 RNN786456:RNN786462 RXJ786456:RXJ786462 SHF786456:SHF786462 SRB786456:SRB786462 TAX786456:TAX786462 TKT786456:TKT786462 TUP786456:TUP786462 UEL786456:UEL786462 UOH786456:UOH786462 UYD786456:UYD786462 VHZ786456:VHZ786462 VRV786456:VRV786462 WBR786456:WBR786462 WLN786456:WLN786462 WVJ786456:WVJ786462 B851992:B851998 IX851992:IX851998 ST851992:ST851998 ACP851992:ACP851998 AML851992:AML851998 AWH851992:AWH851998 BGD851992:BGD851998 BPZ851992:BPZ851998 BZV851992:BZV851998 CJR851992:CJR851998 CTN851992:CTN851998 DDJ851992:DDJ851998 DNF851992:DNF851998 DXB851992:DXB851998 EGX851992:EGX851998 EQT851992:EQT851998 FAP851992:FAP851998 FKL851992:FKL851998 FUH851992:FUH851998 GED851992:GED851998 GNZ851992:GNZ851998 GXV851992:GXV851998 HHR851992:HHR851998 HRN851992:HRN851998 IBJ851992:IBJ851998 ILF851992:ILF851998 IVB851992:IVB851998 JEX851992:JEX851998 JOT851992:JOT851998 JYP851992:JYP851998 KIL851992:KIL851998 KSH851992:KSH851998 LCD851992:LCD851998 LLZ851992:LLZ851998 LVV851992:LVV851998 MFR851992:MFR851998 MPN851992:MPN851998 MZJ851992:MZJ851998 NJF851992:NJF851998 NTB851992:NTB851998 OCX851992:OCX851998 OMT851992:OMT851998 OWP851992:OWP851998 PGL851992:PGL851998 PQH851992:PQH851998 QAD851992:QAD851998 QJZ851992:QJZ851998 QTV851992:QTV851998 RDR851992:RDR851998 RNN851992:RNN851998 RXJ851992:RXJ851998 SHF851992:SHF851998 SRB851992:SRB851998 TAX851992:TAX851998 TKT851992:TKT851998 TUP851992:TUP851998 UEL851992:UEL851998 UOH851992:UOH851998 UYD851992:UYD851998 VHZ851992:VHZ851998 VRV851992:VRV851998 WBR851992:WBR851998 WLN851992:WLN851998 WVJ851992:WVJ851998 B917528:B917534 IX917528:IX917534 ST917528:ST917534 ACP917528:ACP917534 AML917528:AML917534 AWH917528:AWH917534 BGD917528:BGD917534 BPZ917528:BPZ917534 BZV917528:BZV917534 CJR917528:CJR917534 CTN917528:CTN917534 DDJ917528:DDJ917534 DNF917528:DNF917534 DXB917528:DXB917534 EGX917528:EGX917534 EQT917528:EQT917534 FAP917528:FAP917534 FKL917528:FKL917534 FUH917528:FUH917534 GED917528:GED917534 GNZ917528:GNZ917534 GXV917528:GXV917534 HHR917528:HHR917534 HRN917528:HRN917534 IBJ917528:IBJ917534 ILF917528:ILF917534 IVB917528:IVB917534 JEX917528:JEX917534 JOT917528:JOT917534 JYP917528:JYP917534 KIL917528:KIL917534 KSH917528:KSH917534 LCD917528:LCD917534 LLZ917528:LLZ917534 LVV917528:LVV917534 MFR917528:MFR917534 MPN917528:MPN917534 MZJ917528:MZJ917534 NJF917528:NJF917534 NTB917528:NTB917534 OCX917528:OCX917534 OMT917528:OMT917534 OWP917528:OWP917534 PGL917528:PGL917534 PQH917528:PQH917534 QAD917528:QAD917534 QJZ917528:QJZ917534 QTV917528:QTV917534 RDR917528:RDR917534 RNN917528:RNN917534 RXJ917528:RXJ917534 SHF917528:SHF917534 SRB917528:SRB917534 TAX917528:TAX917534 TKT917528:TKT917534 TUP917528:TUP917534 UEL917528:UEL917534 UOH917528:UOH917534 UYD917528:UYD917534 VHZ917528:VHZ917534 VRV917528:VRV917534 WBR917528:WBR917534 WLN917528:WLN917534 WVJ917528:WVJ917534 B983064:B983070 IX983064:IX983070 ST983064:ST983070 ACP983064:ACP983070 AML983064:AML983070 AWH983064:AWH983070 BGD983064:BGD983070 BPZ983064:BPZ983070 BZV983064:BZV983070 CJR983064:CJR983070 CTN983064:CTN983070 DDJ983064:DDJ983070 DNF983064:DNF983070 DXB983064:DXB983070 EGX983064:EGX983070 EQT983064:EQT983070 FAP983064:FAP983070 FKL983064:FKL983070 FUH983064:FUH983070 GED983064:GED983070 GNZ983064:GNZ983070 GXV983064:GXV983070 HHR983064:HHR983070 HRN983064:HRN983070 IBJ983064:IBJ983070 ILF983064:ILF983070 IVB983064:IVB983070 JEX983064:JEX983070 JOT983064:JOT983070 JYP983064:JYP983070 KIL983064:KIL983070 KSH983064:KSH983070 LCD983064:LCD983070 LLZ983064:LLZ983070 LVV983064:LVV983070 MFR983064:MFR983070 MPN983064:MPN983070 MZJ983064:MZJ983070 NJF983064:NJF983070 NTB983064:NTB983070 OCX983064:OCX983070 OMT983064:OMT983070 OWP983064:OWP983070 PGL983064:PGL983070 PQH983064:PQH983070 QAD983064:QAD983070 QJZ983064:QJZ983070 QTV983064:QTV983070 RDR983064:RDR983070 RNN983064:RNN983070 RXJ983064:RXJ983070 SHF983064:SHF983070 SRB983064:SRB983070 TAX983064:TAX983070 TKT983064:TKT983070 TUP983064:TUP983070 UEL983064:UEL983070 UOH983064:UOH983070 UYD983064:UYD983070 VHZ983064:VHZ983070 VRV983064:VRV983070 WBR983064:WBR983070 WLN983064:WLN983070 WVJ983064:WVJ983070">
      <formula1>Демонтаж_ВЛ</formula1>
    </dataValidation>
    <dataValidation type="list" allowBlank="1" showInputMessage="1" showErrorMessage="1" sqref="B16:B22 IX16:IX22 ST16:ST22 ACP16:ACP22 AML16:AML22 AWH16:AWH22 BGD16:BGD22 BPZ16:BPZ22 BZV16:BZV22 CJR16:CJR22 CTN16:CTN22 DDJ16:DDJ22 DNF16:DNF22 DXB16:DXB22 EGX16:EGX22 EQT16:EQT22 FAP16:FAP22 FKL16:FKL22 FUH16:FUH22 GED16:GED22 GNZ16:GNZ22 GXV16:GXV22 HHR16:HHR22 HRN16:HRN22 IBJ16:IBJ22 ILF16:ILF22 IVB16:IVB22 JEX16:JEX22 JOT16:JOT22 JYP16:JYP22 KIL16:KIL22 KSH16:KSH22 LCD16:LCD22 LLZ16:LLZ22 LVV16:LVV22 MFR16:MFR22 MPN16:MPN22 MZJ16:MZJ22 NJF16:NJF22 NTB16:NTB22 OCX16:OCX22 OMT16:OMT22 OWP16:OWP22 PGL16:PGL22 PQH16:PQH22 QAD16:QAD22 QJZ16:QJZ22 QTV16:QTV22 RDR16:RDR22 RNN16:RNN22 RXJ16:RXJ22 SHF16:SHF22 SRB16:SRB22 TAX16:TAX22 TKT16:TKT22 TUP16:TUP22 UEL16:UEL22 UOH16:UOH22 UYD16:UYD22 VHZ16:VHZ22 VRV16:VRV22 WBR16:WBR22 WLN16:WLN22 WVJ16:WVJ22 B65552:B65558 IX65552:IX65558 ST65552:ST65558 ACP65552:ACP65558 AML65552:AML65558 AWH65552:AWH65558 BGD65552:BGD65558 BPZ65552:BPZ65558 BZV65552:BZV65558 CJR65552:CJR65558 CTN65552:CTN65558 DDJ65552:DDJ65558 DNF65552:DNF65558 DXB65552:DXB65558 EGX65552:EGX65558 EQT65552:EQT65558 FAP65552:FAP65558 FKL65552:FKL65558 FUH65552:FUH65558 GED65552:GED65558 GNZ65552:GNZ65558 GXV65552:GXV65558 HHR65552:HHR65558 HRN65552:HRN65558 IBJ65552:IBJ65558 ILF65552:ILF65558 IVB65552:IVB65558 JEX65552:JEX65558 JOT65552:JOT65558 JYP65552:JYP65558 KIL65552:KIL65558 KSH65552:KSH65558 LCD65552:LCD65558 LLZ65552:LLZ65558 LVV65552:LVV65558 MFR65552:MFR65558 MPN65552:MPN65558 MZJ65552:MZJ65558 NJF65552:NJF65558 NTB65552:NTB65558 OCX65552:OCX65558 OMT65552:OMT65558 OWP65552:OWP65558 PGL65552:PGL65558 PQH65552:PQH65558 QAD65552:QAD65558 QJZ65552:QJZ65558 QTV65552:QTV65558 RDR65552:RDR65558 RNN65552:RNN65558 RXJ65552:RXJ65558 SHF65552:SHF65558 SRB65552:SRB65558 TAX65552:TAX65558 TKT65552:TKT65558 TUP65552:TUP65558 UEL65552:UEL65558 UOH65552:UOH65558 UYD65552:UYD65558 VHZ65552:VHZ65558 VRV65552:VRV65558 WBR65552:WBR65558 WLN65552:WLN65558 WVJ65552:WVJ65558 B131088:B131094 IX131088:IX131094 ST131088:ST131094 ACP131088:ACP131094 AML131088:AML131094 AWH131088:AWH131094 BGD131088:BGD131094 BPZ131088:BPZ131094 BZV131088:BZV131094 CJR131088:CJR131094 CTN131088:CTN131094 DDJ131088:DDJ131094 DNF131088:DNF131094 DXB131088:DXB131094 EGX131088:EGX131094 EQT131088:EQT131094 FAP131088:FAP131094 FKL131088:FKL131094 FUH131088:FUH131094 GED131088:GED131094 GNZ131088:GNZ131094 GXV131088:GXV131094 HHR131088:HHR131094 HRN131088:HRN131094 IBJ131088:IBJ131094 ILF131088:ILF131094 IVB131088:IVB131094 JEX131088:JEX131094 JOT131088:JOT131094 JYP131088:JYP131094 KIL131088:KIL131094 KSH131088:KSH131094 LCD131088:LCD131094 LLZ131088:LLZ131094 LVV131088:LVV131094 MFR131088:MFR131094 MPN131088:MPN131094 MZJ131088:MZJ131094 NJF131088:NJF131094 NTB131088:NTB131094 OCX131088:OCX131094 OMT131088:OMT131094 OWP131088:OWP131094 PGL131088:PGL131094 PQH131088:PQH131094 QAD131088:QAD131094 QJZ131088:QJZ131094 QTV131088:QTV131094 RDR131088:RDR131094 RNN131088:RNN131094 RXJ131088:RXJ131094 SHF131088:SHF131094 SRB131088:SRB131094 TAX131088:TAX131094 TKT131088:TKT131094 TUP131088:TUP131094 UEL131088:UEL131094 UOH131088:UOH131094 UYD131088:UYD131094 VHZ131088:VHZ131094 VRV131088:VRV131094 WBR131088:WBR131094 WLN131088:WLN131094 WVJ131088:WVJ131094 B196624:B196630 IX196624:IX196630 ST196624:ST196630 ACP196624:ACP196630 AML196624:AML196630 AWH196624:AWH196630 BGD196624:BGD196630 BPZ196624:BPZ196630 BZV196624:BZV196630 CJR196624:CJR196630 CTN196624:CTN196630 DDJ196624:DDJ196630 DNF196624:DNF196630 DXB196624:DXB196630 EGX196624:EGX196630 EQT196624:EQT196630 FAP196624:FAP196630 FKL196624:FKL196630 FUH196624:FUH196630 GED196624:GED196630 GNZ196624:GNZ196630 GXV196624:GXV196630 HHR196624:HHR196630 HRN196624:HRN196630 IBJ196624:IBJ196630 ILF196624:ILF196630 IVB196624:IVB196630 JEX196624:JEX196630 JOT196624:JOT196630 JYP196624:JYP196630 KIL196624:KIL196630 KSH196624:KSH196630 LCD196624:LCD196630 LLZ196624:LLZ196630 LVV196624:LVV196630 MFR196624:MFR196630 MPN196624:MPN196630 MZJ196624:MZJ196630 NJF196624:NJF196630 NTB196624:NTB196630 OCX196624:OCX196630 OMT196624:OMT196630 OWP196624:OWP196630 PGL196624:PGL196630 PQH196624:PQH196630 QAD196624:QAD196630 QJZ196624:QJZ196630 QTV196624:QTV196630 RDR196624:RDR196630 RNN196624:RNN196630 RXJ196624:RXJ196630 SHF196624:SHF196630 SRB196624:SRB196630 TAX196624:TAX196630 TKT196624:TKT196630 TUP196624:TUP196630 UEL196624:UEL196630 UOH196624:UOH196630 UYD196624:UYD196630 VHZ196624:VHZ196630 VRV196624:VRV196630 WBR196624:WBR196630 WLN196624:WLN196630 WVJ196624:WVJ196630 B262160:B262166 IX262160:IX262166 ST262160:ST262166 ACP262160:ACP262166 AML262160:AML262166 AWH262160:AWH262166 BGD262160:BGD262166 BPZ262160:BPZ262166 BZV262160:BZV262166 CJR262160:CJR262166 CTN262160:CTN262166 DDJ262160:DDJ262166 DNF262160:DNF262166 DXB262160:DXB262166 EGX262160:EGX262166 EQT262160:EQT262166 FAP262160:FAP262166 FKL262160:FKL262166 FUH262160:FUH262166 GED262160:GED262166 GNZ262160:GNZ262166 GXV262160:GXV262166 HHR262160:HHR262166 HRN262160:HRN262166 IBJ262160:IBJ262166 ILF262160:ILF262166 IVB262160:IVB262166 JEX262160:JEX262166 JOT262160:JOT262166 JYP262160:JYP262166 KIL262160:KIL262166 KSH262160:KSH262166 LCD262160:LCD262166 LLZ262160:LLZ262166 LVV262160:LVV262166 MFR262160:MFR262166 MPN262160:MPN262166 MZJ262160:MZJ262166 NJF262160:NJF262166 NTB262160:NTB262166 OCX262160:OCX262166 OMT262160:OMT262166 OWP262160:OWP262166 PGL262160:PGL262166 PQH262160:PQH262166 QAD262160:QAD262166 QJZ262160:QJZ262166 QTV262160:QTV262166 RDR262160:RDR262166 RNN262160:RNN262166 RXJ262160:RXJ262166 SHF262160:SHF262166 SRB262160:SRB262166 TAX262160:TAX262166 TKT262160:TKT262166 TUP262160:TUP262166 UEL262160:UEL262166 UOH262160:UOH262166 UYD262160:UYD262166 VHZ262160:VHZ262166 VRV262160:VRV262166 WBR262160:WBR262166 WLN262160:WLN262166 WVJ262160:WVJ262166 B327696:B327702 IX327696:IX327702 ST327696:ST327702 ACP327696:ACP327702 AML327696:AML327702 AWH327696:AWH327702 BGD327696:BGD327702 BPZ327696:BPZ327702 BZV327696:BZV327702 CJR327696:CJR327702 CTN327696:CTN327702 DDJ327696:DDJ327702 DNF327696:DNF327702 DXB327696:DXB327702 EGX327696:EGX327702 EQT327696:EQT327702 FAP327696:FAP327702 FKL327696:FKL327702 FUH327696:FUH327702 GED327696:GED327702 GNZ327696:GNZ327702 GXV327696:GXV327702 HHR327696:HHR327702 HRN327696:HRN327702 IBJ327696:IBJ327702 ILF327696:ILF327702 IVB327696:IVB327702 JEX327696:JEX327702 JOT327696:JOT327702 JYP327696:JYP327702 KIL327696:KIL327702 KSH327696:KSH327702 LCD327696:LCD327702 LLZ327696:LLZ327702 LVV327696:LVV327702 MFR327696:MFR327702 MPN327696:MPN327702 MZJ327696:MZJ327702 NJF327696:NJF327702 NTB327696:NTB327702 OCX327696:OCX327702 OMT327696:OMT327702 OWP327696:OWP327702 PGL327696:PGL327702 PQH327696:PQH327702 QAD327696:QAD327702 QJZ327696:QJZ327702 QTV327696:QTV327702 RDR327696:RDR327702 RNN327696:RNN327702 RXJ327696:RXJ327702 SHF327696:SHF327702 SRB327696:SRB327702 TAX327696:TAX327702 TKT327696:TKT327702 TUP327696:TUP327702 UEL327696:UEL327702 UOH327696:UOH327702 UYD327696:UYD327702 VHZ327696:VHZ327702 VRV327696:VRV327702 WBR327696:WBR327702 WLN327696:WLN327702 WVJ327696:WVJ327702 B393232:B393238 IX393232:IX393238 ST393232:ST393238 ACP393232:ACP393238 AML393232:AML393238 AWH393232:AWH393238 BGD393232:BGD393238 BPZ393232:BPZ393238 BZV393232:BZV393238 CJR393232:CJR393238 CTN393232:CTN393238 DDJ393232:DDJ393238 DNF393232:DNF393238 DXB393232:DXB393238 EGX393232:EGX393238 EQT393232:EQT393238 FAP393232:FAP393238 FKL393232:FKL393238 FUH393232:FUH393238 GED393232:GED393238 GNZ393232:GNZ393238 GXV393232:GXV393238 HHR393232:HHR393238 HRN393232:HRN393238 IBJ393232:IBJ393238 ILF393232:ILF393238 IVB393232:IVB393238 JEX393232:JEX393238 JOT393232:JOT393238 JYP393232:JYP393238 KIL393232:KIL393238 KSH393232:KSH393238 LCD393232:LCD393238 LLZ393232:LLZ393238 LVV393232:LVV393238 MFR393232:MFR393238 MPN393232:MPN393238 MZJ393232:MZJ393238 NJF393232:NJF393238 NTB393232:NTB393238 OCX393232:OCX393238 OMT393232:OMT393238 OWP393232:OWP393238 PGL393232:PGL393238 PQH393232:PQH393238 QAD393232:QAD393238 QJZ393232:QJZ393238 QTV393232:QTV393238 RDR393232:RDR393238 RNN393232:RNN393238 RXJ393232:RXJ393238 SHF393232:SHF393238 SRB393232:SRB393238 TAX393232:TAX393238 TKT393232:TKT393238 TUP393232:TUP393238 UEL393232:UEL393238 UOH393232:UOH393238 UYD393232:UYD393238 VHZ393232:VHZ393238 VRV393232:VRV393238 WBR393232:WBR393238 WLN393232:WLN393238 WVJ393232:WVJ393238 B458768:B458774 IX458768:IX458774 ST458768:ST458774 ACP458768:ACP458774 AML458768:AML458774 AWH458768:AWH458774 BGD458768:BGD458774 BPZ458768:BPZ458774 BZV458768:BZV458774 CJR458768:CJR458774 CTN458768:CTN458774 DDJ458768:DDJ458774 DNF458768:DNF458774 DXB458768:DXB458774 EGX458768:EGX458774 EQT458768:EQT458774 FAP458768:FAP458774 FKL458768:FKL458774 FUH458768:FUH458774 GED458768:GED458774 GNZ458768:GNZ458774 GXV458768:GXV458774 HHR458768:HHR458774 HRN458768:HRN458774 IBJ458768:IBJ458774 ILF458768:ILF458774 IVB458768:IVB458774 JEX458768:JEX458774 JOT458768:JOT458774 JYP458768:JYP458774 KIL458768:KIL458774 KSH458768:KSH458774 LCD458768:LCD458774 LLZ458768:LLZ458774 LVV458768:LVV458774 MFR458768:MFR458774 MPN458768:MPN458774 MZJ458768:MZJ458774 NJF458768:NJF458774 NTB458768:NTB458774 OCX458768:OCX458774 OMT458768:OMT458774 OWP458768:OWP458774 PGL458768:PGL458774 PQH458768:PQH458774 QAD458768:QAD458774 QJZ458768:QJZ458774 QTV458768:QTV458774 RDR458768:RDR458774 RNN458768:RNN458774 RXJ458768:RXJ458774 SHF458768:SHF458774 SRB458768:SRB458774 TAX458768:TAX458774 TKT458768:TKT458774 TUP458768:TUP458774 UEL458768:UEL458774 UOH458768:UOH458774 UYD458768:UYD458774 VHZ458768:VHZ458774 VRV458768:VRV458774 WBR458768:WBR458774 WLN458768:WLN458774 WVJ458768:WVJ458774 B524304:B524310 IX524304:IX524310 ST524304:ST524310 ACP524304:ACP524310 AML524304:AML524310 AWH524304:AWH524310 BGD524304:BGD524310 BPZ524304:BPZ524310 BZV524304:BZV524310 CJR524304:CJR524310 CTN524304:CTN524310 DDJ524304:DDJ524310 DNF524304:DNF524310 DXB524304:DXB524310 EGX524304:EGX524310 EQT524304:EQT524310 FAP524304:FAP524310 FKL524304:FKL524310 FUH524304:FUH524310 GED524304:GED524310 GNZ524304:GNZ524310 GXV524304:GXV524310 HHR524304:HHR524310 HRN524304:HRN524310 IBJ524304:IBJ524310 ILF524304:ILF524310 IVB524304:IVB524310 JEX524304:JEX524310 JOT524304:JOT524310 JYP524304:JYP524310 KIL524304:KIL524310 KSH524304:KSH524310 LCD524304:LCD524310 LLZ524304:LLZ524310 LVV524304:LVV524310 MFR524304:MFR524310 MPN524304:MPN524310 MZJ524304:MZJ524310 NJF524304:NJF524310 NTB524304:NTB524310 OCX524304:OCX524310 OMT524304:OMT524310 OWP524304:OWP524310 PGL524304:PGL524310 PQH524304:PQH524310 QAD524304:QAD524310 QJZ524304:QJZ524310 QTV524304:QTV524310 RDR524304:RDR524310 RNN524304:RNN524310 RXJ524304:RXJ524310 SHF524304:SHF524310 SRB524304:SRB524310 TAX524304:TAX524310 TKT524304:TKT524310 TUP524304:TUP524310 UEL524304:UEL524310 UOH524304:UOH524310 UYD524304:UYD524310 VHZ524304:VHZ524310 VRV524304:VRV524310 WBR524304:WBR524310 WLN524304:WLN524310 WVJ524304:WVJ524310 B589840:B589846 IX589840:IX589846 ST589840:ST589846 ACP589840:ACP589846 AML589840:AML589846 AWH589840:AWH589846 BGD589840:BGD589846 BPZ589840:BPZ589846 BZV589840:BZV589846 CJR589840:CJR589846 CTN589840:CTN589846 DDJ589840:DDJ589846 DNF589840:DNF589846 DXB589840:DXB589846 EGX589840:EGX589846 EQT589840:EQT589846 FAP589840:FAP589846 FKL589840:FKL589846 FUH589840:FUH589846 GED589840:GED589846 GNZ589840:GNZ589846 GXV589840:GXV589846 HHR589840:HHR589846 HRN589840:HRN589846 IBJ589840:IBJ589846 ILF589840:ILF589846 IVB589840:IVB589846 JEX589840:JEX589846 JOT589840:JOT589846 JYP589840:JYP589846 KIL589840:KIL589846 KSH589840:KSH589846 LCD589840:LCD589846 LLZ589840:LLZ589846 LVV589840:LVV589846 MFR589840:MFR589846 MPN589840:MPN589846 MZJ589840:MZJ589846 NJF589840:NJF589846 NTB589840:NTB589846 OCX589840:OCX589846 OMT589840:OMT589846 OWP589840:OWP589846 PGL589840:PGL589846 PQH589840:PQH589846 QAD589840:QAD589846 QJZ589840:QJZ589846 QTV589840:QTV589846 RDR589840:RDR589846 RNN589840:RNN589846 RXJ589840:RXJ589846 SHF589840:SHF589846 SRB589840:SRB589846 TAX589840:TAX589846 TKT589840:TKT589846 TUP589840:TUP589846 UEL589840:UEL589846 UOH589840:UOH589846 UYD589840:UYD589846 VHZ589840:VHZ589846 VRV589840:VRV589846 WBR589840:WBR589846 WLN589840:WLN589846 WVJ589840:WVJ589846 B655376:B655382 IX655376:IX655382 ST655376:ST655382 ACP655376:ACP655382 AML655376:AML655382 AWH655376:AWH655382 BGD655376:BGD655382 BPZ655376:BPZ655382 BZV655376:BZV655382 CJR655376:CJR655382 CTN655376:CTN655382 DDJ655376:DDJ655382 DNF655376:DNF655382 DXB655376:DXB655382 EGX655376:EGX655382 EQT655376:EQT655382 FAP655376:FAP655382 FKL655376:FKL655382 FUH655376:FUH655382 GED655376:GED655382 GNZ655376:GNZ655382 GXV655376:GXV655382 HHR655376:HHR655382 HRN655376:HRN655382 IBJ655376:IBJ655382 ILF655376:ILF655382 IVB655376:IVB655382 JEX655376:JEX655382 JOT655376:JOT655382 JYP655376:JYP655382 KIL655376:KIL655382 KSH655376:KSH655382 LCD655376:LCD655382 LLZ655376:LLZ655382 LVV655376:LVV655382 MFR655376:MFR655382 MPN655376:MPN655382 MZJ655376:MZJ655382 NJF655376:NJF655382 NTB655376:NTB655382 OCX655376:OCX655382 OMT655376:OMT655382 OWP655376:OWP655382 PGL655376:PGL655382 PQH655376:PQH655382 QAD655376:QAD655382 QJZ655376:QJZ655382 QTV655376:QTV655382 RDR655376:RDR655382 RNN655376:RNN655382 RXJ655376:RXJ655382 SHF655376:SHF655382 SRB655376:SRB655382 TAX655376:TAX655382 TKT655376:TKT655382 TUP655376:TUP655382 UEL655376:UEL655382 UOH655376:UOH655382 UYD655376:UYD655382 VHZ655376:VHZ655382 VRV655376:VRV655382 WBR655376:WBR655382 WLN655376:WLN655382 WVJ655376:WVJ655382 B720912:B720918 IX720912:IX720918 ST720912:ST720918 ACP720912:ACP720918 AML720912:AML720918 AWH720912:AWH720918 BGD720912:BGD720918 BPZ720912:BPZ720918 BZV720912:BZV720918 CJR720912:CJR720918 CTN720912:CTN720918 DDJ720912:DDJ720918 DNF720912:DNF720918 DXB720912:DXB720918 EGX720912:EGX720918 EQT720912:EQT720918 FAP720912:FAP720918 FKL720912:FKL720918 FUH720912:FUH720918 GED720912:GED720918 GNZ720912:GNZ720918 GXV720912:GXV720918 HHR720912:HHR720918 HRN720912:HRN720918 IBJ720912:IBJ720918 ILF720912:ILF720918 IVB720912:IVB720918 JEX720912:JEX720918 JOT720912:JOT720918 JYP720912:JYP720918 KIL720912:KIL720918 KSH720912:KSH720918 LCD720912:LCD720918 LLZ720912:LLZ720918 LVV720912:LVV720918 MFR720912:MFR720918 MPN720912:MPN720918 MZJ720912:MZJ720918 NJF720912:NJF720918 NTB720912:NTB720918 OCX720912:OCX720918 OMT720912:OMT720918 OWP720912:OWP720918 PGL720912:PGL720918 PQH720912:PQH720918 QAD720912:QAD720918 QJZ720912:QJZ720918 QTV720912:QTV720918 RDR720912:RDR720918 RNN720912:RNN720918 RXJ720912:RXJ720918 SHF720912:SHF720918 SRB720912:SRB720918 TAX720912:TAX720918 TKT720912:TKT720918 TUP720912:TUP720918 UEL720912:UEL720918 UOH720912:UOH720918 UYD720912:UYD720918 VHZ720912:VHZ720918 VRV720912:VRV720918 WBR720912:WBR720918 WLN720912:WLN720918 WVJ720912:WVJ720918 B786448:B786454 IX786448:IX786454 ST786448:ST786454 ACP786448:ACP786454 AML786448:AML786454 AWH786448:AWH786454 BGD786448:BGD786454 BPZ786448:BPZ786454 BZV786448:BZV786454 CJR786448:CJR786454 CTN786448:CTN786454 DDJ786448:DDJ786454 DNF786448:DNF786454 DXB786448:DXB786454 EGX786448:EGX786454 EQT786448:EQT786454 FAP786448:FAP786454 FKL786448:FKL786454 FUH786448:FUH786454 GED786448:GED786454 GNZ786448:GNZ786454 GXV786448:GXV786454 HHR786448:HHR786454 HRN786448:HRN786454 IBJ786448:IBJ786454 ILF786448:ILF786454 IVB786448:IVB786454 JEX786448:JEX786454 JOT786448:JOT786454 JYP786448:JYP786454 KIL786448:KIL786454 KSH786448:KSH786454 LCD786448:LCD786454 LLZ786448:LLZ786454 LVV786448:LVV786454 MFR786448:MFR786454 MPN786448:MPN786454 MZJ786448:MZJ786454 NJF786448:NJF786454 NTB786448:NTB786454 OCX786448:OCX786454 OMT786448:OMT786454 OWP786448:OWP786454 PGL786448:PGL786454 PQH786448:PQH786454 QAD786448:QAD786454 QJZ786448:QJZ786454 QTV786448:QTV786454 RDR786448:RDR786454 RNN786448:RNN786454 RXJ786448:RXJ786454 SHF786448:SHF786454 SRB786448:SRB786454 TAX786448:TAX786454 TKT786448:TKT786454 TUP786448:TUP786454 UEL786448:UEL786454 UOH786448:UOH786454 UYD786448:UYD786454 VHZ786448:VHZ786454 VRV786448:VRV786454 WBR786448:WBR786454 WLN786448:WLN786454 WVJ786448:WVJ786454 B851984:B851990 IX851984:IX851990 ST851984:ST851990 ACP851984:ACP851990 AML851984:AML851990 AWH851984:AWH851990 BGD851984:BGD851990 BPZ851984:BPZ851990 BZV851984:BZV851990 CJR851984:CJR851990 CTN851984:CTN851990 DDJ851984:DDJ851990 DNF851984:DNF851990 DXB851984:DXB851990 EGX851984:EGX851990 EQT851984:EQT851990 FAP851984:FAP851990 FKL851984:FKL851990 FUH851984:FUH851990 GED851984:GED851990 GNZ851984:GNZ851990 GXV851984:GXV851990 HHR851984:HHR851990 HRN851984:HRN851990 IBJ851984:IBJ851990 ILF851984:ILF851990 IVB851984:IVB851990 JEX851984:JEX851990 JOT851984:JOT851990 JYP851984:JYP851990 KIL851984:KIL851990 KSH851984:KSH851990 LCD851984:LCD851990 LLZ851984:LLZ851990 LVV851984:LVV851990 MFR851984:MFR851990 MPN851984:MPN851990 MZJ851984:MZJ851990 NJF851984:NJF851990 NTB851984:NTB851990 OCX851984:OCX851990 OMT851984:OMT851990 OWP851984:OWP851990 PGL851984:PGL851990 PQH851984:PQH851990 QAD851984:QAD851990 QJZ851984:QJZ851990 QTV851984:QTV851990 RDR851984:RDR851990 RNN851984:RNN851990 RXJ851984:RXJ851990 SHF851984:SHF851990 SRB851984:SRB851990 TAX851984:TAX851990 TKT851984:TKT851990 TUP851984:TUP851990 UEL851984:UEL851990 UOH851984:UOH851990 UYD851984:UYD851990 VHZ851984:VHZ851990 VRV851984:VRV851990 WBR851984:WBR851990 WLN851984:WLN851990 WVJ851984:WVJ851990 B917520:B917526 IX917520:IX917526 ST917520:ST917526 ACP917520:ACP917526 AML917520:AML917526 AWH917520:AWH917526 BGD917520:BGD917526 BPZ917520:BPZ917526 BZV917520:BZV917526 CJR917520:CJR917526 CTN917520:CTN917526 DDJ917520:DDJ917526 DNF917520:DNF917526 DXB917520:DXB917526 EGX917520:EGX917526 EQT917520:EQT917526 FAP917520:FAP917526 FKL917520:FKL917526 FUH917520:FUH917526 GED917520:GED917526 GNZ917520:GNZ917526 GXV917520:GXV917526 HHR917520:HHR917526 HRN917520:HRN917526 IBJ917520:IBJ917526 ILF917520:ILF917526 IVB917520:IVB917526 JEX917520:JEX917526 JOT917520:JOT917526 JYP917520:JYP917526 KIL917520:KIL917526 KSH917520:KSH917526 LCD917520:LCD917526 LLZ917520:LLZ917526 LVV917520:LVV917526 MFR917520:MFR917526 MPN917520:MPN917526 MZJ917520:MZJ917526 NJF917520:NJF917526 NTB917520:NTB917526 OCX917520:OCX917526 OMT917520:OMT917526 OWP917520:OWP917526 PGL917520:PGL917526 PQH917520:PQH917526 QAD917520:QAD917526 QJZ917520:QJZ917526 QTV917520:QTV917526 RDR917520:RDR917526 RNN917520:RNN917526 RXJ917520:RXJ917526 SHF917520:SHF917526 SRB917520:SRB917526 TAX917520:TAX917526 TKT917520:TKT917526 TUP917520:TUP917526 UEL917520:UEL917526 UOH917520:UOH917526 UYD917520:UYD917526 VHZ917520:VHZ917526 VRV917520:VRV917526 WBR917520:WBR917526 WLN917520:WLN917526 WVJ917520:WVJ917526 B983056:B983062 IX983056:IX983062 ST983056:ST983062 ACP983056:ACP983062 AML983056:AML983062 AWH983056:AWH983062 BGD983056:BGD983062 BPZ983056:BPZ983062 BZV983056:BZV983062 CJR983056:CJR983062 CTN983056:CTN983062 DDJ983056:DDJ983062 DNF983056:DNF983062 DXB983056:DXB983062 EGX983056:EGX983062 EQT983056:EQT983062 FAP983056:FAP983062 FKL983056:FKL983062 FUH983056:FUH983062 GED983056:GED983062 GNZ983056:GNZ983062 GXV983056:GXV983062 HHR983056:HHR983062 HRN983056:HRN983062 IBJ983056:IBJ983062 ILF983056:ILF983062 IVB983056:IVB983062 JEX983056:JEX983062 JOT983056:JOT983062 JYP983056:JYP983062 KIL983056:KIL983062 KSH983056:KSH983062 LCD983056:LCD983062 LLZ983056:LLZ983062 LVV983056:LVV983062 MFR983056:MFR983062 MPN983056:MPN983062 MZJ983056:MZJ983062 NJF983056:NJF983062 NTB983056:NTB983062 OCX983056:OCX983062 OMT983056:OMT983062 OWP983056:OWP983062 PGL983056:PGL983062 PQH983056:PQH983062 QAD983056:QAD983062 QJZ983056:QJZ983062 QTV983056:QTV983062 RDR983056:RDR983062 RNN983056:RNN983062 RXJ983056:RXJ983062 SHF983056:SHF983062 SRB983056:SRB983062 TAX983056:TAX983062 TKT983056:TKT983062 TUP983056:TUP983062 UEL983056:UEL983062 UOH983056:UOH983062 UYD983056:UYD983062 VHZ983056:VHZ983062 VRV983056:VRV983062 WBR983056:WBR983062 WLN983056:WLN983062 WVJ983056:WVJ983062">
      <formula1>IF($B$9="Архэнерго",ВЛ_Арх,IF($B$9="Вологдаэнерго",ВЛ_Вол,IF($B$9="Карелэнерго",ВЛ_Кар,IF($B$9="Колэнерго",ВЛ_Кол,IF($B$9="Комиэнерго",ВЛ_Ком,IF($B$9="Новгородэнерго",ВЛ_Нов,IF($B$9="Псковэнерго",ВЛ_Пск)))))))</formula1>
    </dataValidation>
    <dataValidation type="list" allowBlank="1" showInputMessage="1" showErrorMessage="1" sqref="B66:B72 IX66:IX72 ST66:ST72 ACP66:ACP72 AML66:AML72 AWH66:AWH72 BGD66:BGD72 BPZ66:BPZ72 BZV66:BZV72 CJR66:CJR72 CTN66:CTN72 DDJ66:DDJ72 DNF66:DNF72 DXB66:DXB72 EGX66:EGX72 EQT66:EQT72 FAP66:FAP72 FKL66:FKL72 FUH66:FUH72 GED66:GED72 GNZ66:GNZ72 GXV66:GXV72 HHR66:HHR72 HRN66:HRN72 IBJ66:IBJ72 ILF66:ILF72 IVB66:IVB72 JEX66:JEX72 JOT66:JOT72 JYP66:JYP72 KIL66:KIL72 KSH66:KSH72 LCD66:LCD72 LLZ66:LLZ72 LVV66:LVV72 MFR66:MFR72 MPN66:MPN72 MZJ66:MZJ72 NJF66:NJF72 NTB66:NTB72 OCX66:OCX72 OMT66:OMT72 OWP66:OWP72 PGL66:PGL72 PQH66:PQH72 QAD66:QAD72 QJZ66:QJZ72 QTV66:QTV72 RDR66:RDR72 RNN66:RNN72 RXJ66:RXJ72 SHF66:SHF72 SRB66:SRB72 TAX66:TAX72 TKT66:TKT72 TUP66:TUP72 UEL66:UEL72 UOH66:UOH72 UYD66:UYD72 VHZ66:VHZ72 VRV66:VRV72 WBR66:WBR72 WLN66:WLN72 WVJ66:WVJ72 B65602:B65608 IX65602:IX65608 ST65602:ST65608 ACP65602:ACP65608 AML65602:AML65608 AWH65602:AWH65608 BGD65602:BGD65608 BPZ65602:BPZ65608 BZV65602:BZV65608 CJR65602:CJR65608 CTN65602:CTN65608 DDJ65602:DDJ65608 DNF65602:DNF65608 DXB65602:DXB65608 EGX65602:EGX65608 EQT65602:EQT65608 FAP65602:FAP65608 FKL65602:FKL65608 FUH65602:FUH65608 GED65602:GED65608 GNZ65602:GNZ65608 GXV65602:GXV65608 HHR65602:HHR65608 HRN65602:HRN65608 IBJ65602:IBJ65608 ILF65602:ILF65608 IVB65602:IVB65608 JEX65602:JEX65608 JOT65602:JOT65608 JYP65602:JYP65608 KIL65602:KIL65608 KSH65602:KSH65608 LCD65602:LCD65608 LLZ65602:LLZ65608 LVV65602:LVV65608 MFR65602:MFR65608 MPN65602:MPN65608 MZJ65602:MZJ65608 NJF65602:NJF65608 NTB65602:NTB65608 OCX65602:OCX65608 OMT65602:OMT65608 OWP65602:OWP65608 PGL65602:PGL65608 PQH65602:PQH65608 QAD65602:QAD65608 QJZ65602:QJZ65608 QTV65602:QTV65608 RDR65602:RDR65608 RNN65602:RNN65608 RXJ65602:RXJ65608 SHF65602:SHF65608 SRB65602:SRB65608 TAX65602:TAX65608 TKT65602:TKT65608 TUP65602:TUP65608 UEL65602:UEL65608 UOH65602:UOH65608 UYD65602:UYD65608 VHZ65602:VHZ65608 VRV65602:VRV65608 WBR65602:WBR65608 WLN65602:WLN65608 WVJ65602:WVJ65608 B131138:B131144 IX131138:IX131144 ST131138:ST131144 ACP131138:ACP131144 AML131138:AML131144 AWH131138:AWH131144 BGD131138:BGD131144 BPZ131138:BPZ131144 BZV131138:BZV131144 CJR131138:CJR131144 CTN131138:CTN131144 DDJ131138:DDJ131144 DNF131138:DNF131144 DXB131138:DXB131144 EGX131138:EGX131144 EQT131138:EQT131144 FAP131138:FAP131144 FKL131138:FKL131144 FUH131138:FUH131144 GED131138:GED131144 GNZ131138:GNZ131144 GXV131138:GXV131144 HHR131138:HHR131144 HRN131138:HRN131144 IBJ131138:IBJ131144 ILF131138:ILF131144 IVB131138:IVB131144 JEX131138:JEX131144 JOT131138:JOT131144 JYP131138:JYP131144 KIL131138:KIL131144 KSH131138:KSH131144 LCD131138:LCD131144 LLZ131138:LLZ131144 LVV131138:LVV131144 MFR131138:MFR131144 MPN131138:MPN131144 MZJ131138:MZJ131144 NJF131138:NJF131144 NTB131138:NTB131144 OCX131138:OCX131144 OMT131138:OMT131144 OWP131138:OWP131144 PGL131138:PGL131144 PQH131138:PQH131144 QAD131138:QAD131144 QJZ131138:QJZ131144 QTV131138:QTV131144 RDR131138:RDR131144 RNN131138:RNN131144 RXJ131138:RXJ131144 SHF131138:SHF131144 SRB131138:SRB131144 TAX131138:TAX131144 TKT131138:TKT131144 TUP131138:TUP131144 UEL131138:UEL131144 UOH131138:UOH131144 UYD131138:UYD131144 VHZ131138:VHZ131144 VRV131138:VRV131144 WBR131138:WBR131144 WLN131138:WLN131144 WVJ131138:WVJ131144 B196674:B196680 IX196674:IX196680 ST196674:ST196680 ACP196674:ACP196680 AML196674:AML196680 AWH196674:AWH196680 BGD196674:BGD196680 BPZ196674:BPZ196680 BZV196674:BZV196680 CJR196674:CJR196680 CTN196674:CTN196680 DDJ196674:DDJ196680 DNF196674:DNF196680 DXB196674:DXB196680 EGX196674:EGX196680 EQT196674:EQT196680 FAP196674:FAP196680 FKL196674:FKL196680 FUH196674:FUH196680 GED196674:GED196680 GNZ196674:GNZ196680 GXV196674:GXV196680 HHR196674:HHR196680 HRN196674:HRN196680 IBJ196674:IBJ196680 ILF196674:ILF196680 IVB196674:IVB196680 JEX196674:JEX196680 JOT196674:JOT196680 JYP196674:JYP196680 KIL196674:KIL196680 KSH196674:KSH196680 LCD196674:LCD196680 LLZ196674:LLZ196680 LVV196674:LVV196680 MFR196674:MFR196680 MPN196674:MPN196680 MZJ196674:MZJ196680 NJF196674:NJF196680 NTB196674:NTB196680 OCX196674:OCX196680 OMT196674:OMT196680 OWP196674:OWP196680 PGL196674:PGL196680 PQH196674:PQH196680 QAD196674:QAD196680 QJZ196674:QJZ196680 QTV196674:QTV196680 RDR196674:RDR196680 RNN196674:RNN196680 RXJ196674:RXJ196680 SHF196674:SHF196680 SRB196674:SRB196680 TAX196674:TAX196680 TKT196674:TKT196680 TUP196674:TUP196680 UEL196674:UEL196680 UOH196674:UOH196680 UYD196674:UYD196680 VHZ196674:VHZ196680 VRV196674:VRV196680 WBR196674:WBR196680 WLN196674:WLN196680 WVJ196674:WVJ196680 B262210:B262216 IX262210:IX262216 ST262210:ST262216 ACP262210:ACP262216 AML262210:AML262216 AWH262210:AWH262216 BGD262210:BGD262216 BPZ262210:BPZ262216 BZV262210:BZV262216 CJR262210:CJR262216 CTN262210:CTN262216 DDJ262210:DDJ262216 DNF262210:DNF262216 DXB262210:DXB262216 EGX262210:EGX262216 EQT262210:EQT262216 FAP262210:FAP262216 FKL262210:FKL262216 FUH262210:FUH262216 GED262210:GED262216 GNZ262210:GNZ262216 GXV262210:GXV262216 HHR262210:HHR262216 HRN262210:HRN262216 IBJ262210:IBJ262216 ILF262210:ILF262216 IVB262210:IVB262216 JEX262210:JEX262216 JOT262210:JOT262216 JYP262210:JYP262216 KIL262210:KIL262216 KSH262210:KSH262216 LCD262210:LCD262216 LLZ262210:LLZ262216 LVV262210:LVV262216 MFR262210:MFR262216 MPN262210:MPN262216 MZJ262210:MZJ262216 NJF262210:NJF262216 NTB262210:NTB262216 OCX262210:OCX262216 OMT262210:OMT262216 OWP262210:OWP262216 PGL262210:PGL262216 PQH262210:PQH262216 QAD262210:QAD262216 QJZ262210:QJZ262216 QTV262210:QTV262216 RDR262210:RDR262216 RNN262210:RNN262216 RXJ262210:RXJ262216 SHF262210:SHF262216 SRB262210:SRB262216 TAX262210:TAX262216 TKT262210:TKT262216 TUP262210:TUP262216 UEL262210:UEL262216 UOH262210:UOH262216 UYD262210:UYD262216 VHZ262210:VHZ262216 VRV262210:VRV262216 WBR262210:WBR262216 WLN262210:WLN262216 WVJ262210:WVJ262216 B327746:B327752 IX327746:IX327752 ST327746:ST327752 ACP327746:ACP327752 AML327746:AML327752 AWH327746:AWH327752 BGD327746:BGD327752 BPZ327746:BPZ327752 BZV327746:BZV327752 CJR327746:CJR327752 CTN327746:CTN327752 DDJ327746:DDJ327752 DNF327746:DNF327752 DXB327746:DXB327752 EGX327746:EGX327752 EQT327746:EQT327752 FAP327746:FAP327752 FKL327746:FKL327752 FUH327746:FUH327752 GED327746:GED327752 GNZ327746:GNZ327752 GXV327746:GXV327752 HHR327746:HHR327752 HRN327746:HRN327752 IBJ327746:IBJ327752 ILF327746:ILF327752 IVB327746:IVB327752 JEX327746:JEX327752 JOT327746:JOT327752 JYP327746:JYP327752 KIL327746:KIL327752 KSH327746:KSH327752 LCD327746:LCD327752 LLZ327746:LLZ327752 LVV327746:LVV327752 MFR327746:MFR327752 MPN327746:MPN327752 MZJ327746:MZJ327752 NJF327746:NJF327752 NTB327746:NTB327752 OCX327746:OCX327752 OMT327746:OMT327752 OWP327746:OWP327752 PGL327746:PGL327752 PQH327746:PQH327752 QAD327746:QAD327752 QJZ327746:QJZ327752 QTV327746:QTV327752 RDR327746:RDR327752 RNN327746:RNN327752 RXJ327746:RXJ327752 SHF327746:SHF327752 SRB327746:SRB327752 TAX327746:TAX327752 TKT327746:TKT327752 TUP327746:TUP327752 UEL327746:UEL327752 UOH327746:UOH327752 UYD327746:UYD327752 VHZ327746:VHZ327752 VRV327746:VRV327752 WBR327746:WBR327752 WLN327746:WLN327752 WVJ327746:WVJ327752 B393282:B393288 IX393282:IX393288 ST393282:ST393288 ACP393282:ACP393288 AML393282:AML393288 AWH393282:AWH393288 BGD393282:BGD393288 BPZ393282:BPZ393288 BZV393282:BZV393288 CJR393282:CJR393288 CTN393282:CTN393288 DDJ393282:DDJ393288 DNF393282:DNF393288 DXB393282:DXB393288 EGX393282:EGX393288 EQT393282:EQT393288 FAP393282:FAP393288 FKL393282:FKL393288 FUH393282:FUH393288 GED393282:GED393288 GNZ393282:GNZ393288 GXV393282:GXV393288 HHR393282:HHR393288 HRN393282:HRN393288 IBJ393282:IBJ393288 ILF393282:ILF393288 IVB393282:IVB393288 JEX393282:JEX393288 JOT393282:JOT393288 JYP393282:JYP393288 KIL393282:KIL393288 KSH393282:KSH393288 LCD393282:LCD393288 LLZ393282:LLZ393288 LVV393282:LVV393288 MFR393282:MFR393288 MPN393282:MPN393288 MZJ393282:MZJ393288 NJF393282:NJF393288 NTB393282:NTB393288 OCX393282:OCX393288 OMT393282:OMT393288 OWP393282:OWP393288 PGL393282:PGL393288 PQH393282:PQH393288 QAD393282:QAD393288 QJZ393282:QJZ393288 QTV393282:QTV393288 RDR393282:RDR393288 RNN393282:RNN393288 RXJ393282:RXJ393288 SHF393282:SHF393288 SRB393282:SRB393288 TAX393282:TAX393288 TKT393282:TKT393288 TUP393282:TUP393288 UEL393282:UEL393288 UOH393282:UOH393288 UYD393282:UYD393288 VHZ393282:VHZ393288 VRV393282:VRV393288 WBR393282:WBR393288 WLN393282:WLN393288 WVJ393282:WVJ393288 B458818:B458824 IX458818:IX458824 ST458818:ST458824 ACP458818:ACP458824 AML458818:AML458824 AWH458818:AWH458824 BGD458818:BGD458824 BPZ458818:BPZ458824 BZV458818:BZV458824 CJR458818:CJR458824 CTN458818:CTN458824 DDJ458818:DDJ458824 DNF458818:DNF458824 DXB458818:DXB458824 EGX458818:EGX458824 EQT458818:EQT458824 FAP458818:FAP458824 FKL458818:FKL458824 FUH458818:FUH458824 GED458818:GED458824 GNZ458818:GNZ458824 GXV458818:GXV458824 HHR458818:HHR458824 HRN458818:HRN458824 IBJ458818:IBJ458824 ILF458818:ILF458824 IVB458818:IVB458824 JEX458818:JEX458824 JOT458818:JOT458824 JYP458818:JYP458824 KIL458818:KIL458824 KSH458818:KSH458824 LCD458818:LCD458824 LLZ458818:LLZ458824 LVV458818:LVV458824 MFR458818:MFR458824 MPN458818:MPN458824 MZJ458818:MZJ458824 NJF458818:NJF458824 NTB458818:NTB458824 OCX458818:OCX458824 OMT458818:OMT458824 OWP458818:OWP458824 PGL458818:PGL458824 PQH458818:PQH458824 QAD458818:QAD458824 QJZ458818:QJZ458824 QTV458818:QTV458824 RDR458818:RDR458824 RNN458818:RNN458824 RXJ458818:RXJ458824 SHF458818:SHF458824 SRB458818:SRB458824 TAX458818:TAX458824 TKT458818:TKT458824 TUP458818:TUP458824 UEL458818:UEL458824 UOH458818:UOH458824 UYD458818:UYD458824 VHZ458818:VHZ458824 VRV458818:VRV458824 WBR458818:WBR458824 WLN458818:WLN458824 WVJ458818:WVJ458824 B524354:B524360 IX524354:IX524360 ST524354:ST524360 ACP524354:ACP524360 AML524354:AML524360 AWH524354:AWH524360 BGD524354:BGD524360 BPZ524354:BPZ524360 BZV524354:BZV524360 CJR524354:CJR524360 CTN524354:CTN524360 DDJ524354:DDJ524360 DNF524354:DNF524360 DXB524354:DXB524360 EGX524354:EGX524360 EQT524354:EQT524360 FAP524354:FAP524360 FKL524354:FKL524360 FUH524354:FUH524360 GED524354:GED524360 GNZ524354:GNZ524360 GXV524354:GXV524360 HHR524354:HHR524360 HRN524354:HRN524360 IBJ524354:IBJ524360 ILF524354:ILF524360 IVB524354:IVB524360 JEX524354:JEX524360 JOT524354:JOT524360 JYP524354:JYP524360 KIL524354:KIL524360 KSH524354:KSH524360 LCD524354:LCD524360 LLZ524354:LLZ524360 LVV524354:LVV524360 MFR524354:MFR524360 MPN524354:MPN524360 MZJ524354:MZJ524360 NJF524354:NJF524360 NTB524354:NTB524360 OCX524354:OCX524360 OMT524354:OMT524360 OWP524354:OWP524360 PGL524354:PGL524360 PQH524354:PQH524360 QAD524354:QAD524360 QJZ524354:QJZ524360 QTV524354:QTV524360 RDR524354:RDR524360 RNN524354:RNN524360 RXJ524354:RXJ524360 SHF524354:SHF524360 SRB524354:SRB524360 TAX524354:TAX524360 TKT524354:TKT524360 TUP524354:TUP524360 UEL524354:UEL524360 UOH524354:UOH524360 UYD524354:UYD524360 VHZ524354:VHZ524360 VRV524354:VRV524360 WBR524354:WBR524360 WLN524354:WLN524360 WVJ524354:WVJ524360 B589890:B589896 IX589890:IX589896 ST589890:ST589896 ACP589890:ACP589896 AML589890:AML589896 AWH589890:AWH589896 BGD589890:BGD589896 BPZ589890:BPZ589896 BZV589890:BZV589896 CJR589890:CJR589896 CTN589890:CTN589896 DDJ589890:DDJ589896 DNF589890:DNF589896 DXB589890:DXB589896 EGX589890:EGX589896 EQT589890:EQT589896 FAP589890:FAP589896 FKL589890:FKL589896 FUH589890:FUH589896 GED589890:GED589896 GNZ589890:GNZ589896 GXV589890:GXV589896 HHR589890:HHR589896 HRN589890:HRN589896 IBJ589890:IBJ589896 ILF589890:ILF589896 IVB589890:IVB589896 JEX589890:JEX589896 JOT589890:JOT589896 JYP589890:JYP589896 KIL589890:KIL589896 KSH589890:KSH589896 LCD589890:LCD589896 LLZ589890:LLZ589896 LVV589890:LVV589896 MFR589890:MFR589896 MPN589890:MPN589896 MZJ589890:MZJ589896 NJF589890:NJF589896 NTB589890:NTB589896 OCX589890:OCX589896 OMT589890:OMT589896 OWP589890:OWP589896 PGL589890:PGL589896 PQH589890:PQH589896 QAD589890:QAD589896 QJZ589890:QJZ589896 QTV589890:QTV589896 RDR589890:RDR589896 RNN589890:RNN589896 RXJ589890:RXJ589896 SHF589890:SHF589896 SRB589890:SRB589896 TAX589890:TAX589896 TKT589890:TKT589896 TUP589890:TUP589896 UEL589890:UEL589896 UOH589890:UOH589896 UYD589890:UYD589896 VHZ589890:VHZ589896 VRV589890:VRV589896 WBR589890:WBR589896 WLN589890:WLN589896 WVJ589890:WVJ589896 B655426:B655432 IX655426:IX655432 ST655426:ST655432 ACP655426:ACP655432 AML655426:AML655432 AWH655426:AWH655432 BGD655426:BGD655432 BPZ655426:BPZ655432 BZV655426:BZV655432 CJR655426:CJR655432 CTN655426:CTN655432 DDJ655426:DDJ655432 DNF655426:DNF655432 DXB655426:DXB655432 EGX655426:EGX655432 EQT655426:EQT655432 FAP655426:FAP655432 FKL655426:FKL655432 FUH655426:FUH655432 GED655426:GED655432 GNZ655426:GNZ655432 GXV655426:GXV655432 HHR655426:HHR655432 HRN655426:HRN655432 IBJ655426:IBJ655432 ILF655426:ILF655432 IVB655426:IVB655432 JEX655426:JEX655432 JOT655426:JOT655432 JYP655426:JYP655432 KIL655426:KIL655432 KSH655426:KSH655432 LCD655426:LCD655432 LLZ655426:LLZ655432 LVV655426:LVV655432 MFR655426:MFR655432 MPN655426:MPN655432 MZJ655426:MZJ655432 NJF655426:NJF655432 NTB655426:NTB655432 OCX655426:OCX655432 OMT655426:OMT655432 OWP655426:OWP655432 PGL655426:PGL655432 PQH655426:PQH655432 QAD655426:QAD655432 QJZ655426:QJZ655432 QTV655426:QTV655432 RDR655426:RDR655432 RNN655426:RNN655432 RXJ655426:RXJ655432 SHF655426:SHF655432 SRB655426:SRB655432 TAX655426:TAX655432 TKT655426:TKT655432 TUP655426:TUP655432 UEL655426:UEL655432 UOH655426:UOH655432 UYD655426:UYD655432 VHZ655426:VHZ655432 VRV655426:VRV655432 WBR655426:WBR655432 WLN655426:WLN655432 WVJ655426:WVJ655432 B720962:B720968 IX720962:IX720968 ST720962:ST720968 ACP720962:ACP720968 AML720962:AML720968 AWH720962:AWH720968 BGD720962:BGD720968 BPZ720962:BPZ720968 BZV720962:BZV720968 CJR720962:CJR720968 CTN720962:CTN720968 DDJ720962:DDJ720968 DNF720962:DNF720968 DXB720962:DXB720968 EGX720962:EGX720968 EQT720962:EQT720968 FAP720962:FAP720968 FKL720962:FKL720968 FUH720962:FUH720968 GED720962:GED720968 GNZ720962:GNZ720968 GXV720962:GXV720968 HHR720962:HHR720968 HRN720962:HRN720968 IBJ720962:IBJ720968 ILF720962:ILF720968 IVB720962:IVB720968 JEX720962:JEX720968 JOT720962:JOT720968 JYP720962:JYP720968 KIL720962:KIL720968 KSH720962:KSH720968 LCD720962:LCD720968 LLZ720962:LLZ720968 LVV720962:LVV720968 MFR720962:MFR720968 MPN720962:MPN720968 MZJ720962:MZJ720968 NJF720962:NJF720968 NTB720962:NTB720968 OCX720962:OCX720968 OMT720962:OMT720968 OWP720962:OWP720968 PGL720962:PGL720968 PQH720962:PQH720968 QAD720962:QAD720968 QJZ720962:QJZ720968 QTV720962:QTV720968 RDR720962:RDR720968 RNN720962:RNN720968 RXJ720962:RXJ720968 SHF720962:SHF720968 SRB720962:SRB720968 TAX720962:TAX720968 TKT720962:TKT720968 TUP720962:TUP720968 UEL720962:UEL720968 UOH720962:UOH720968 UYD720962:UYD720968 VHZ720962:VHZ720968 VRV720962:VRV720968 WBR720962:WBR720968 WLN720962:WLN720968 WVJ720962:WVJ720968 B786498:B786504 IX786498:IX786504 ST786498:ST786504 ACP786498:ACP786504 AML786498:AML786504 AWH786498:AWH786504 BGD786498:BGD786504 BPZ786498:BPZ786504 BZV786498:BZV786504 CJR786498:CJR786504 CTN786498:CTN786504 DDJ786498:DDJ786504 DNF786498:DNF786504 DXB786498:DXB786504 EGX786498:EGX786504 EQT786498:EQT786504 FAP786498:FAP786504 FKL786498:FKL786504 FUH786498:FUH786504 GED786498:GED786504 GNZ786498:GNZ786504 GXV786498:GXV786504 HHR786498:HHR786504 HRN786498:HRN786504 IBJ786498:IBJ786504 ILF786498:ILF786504 IVB786498:IVB786504 JEX786498:JEX786504 JOT786498:JOT786504 JYP786498:JYP786504 KIL786498:KIL786504 KSH786498:KSH786504 LCD786498:LCD786504 LLZ786498:LLZ786504 LVV786498:LVV786504 MFR786498:MFR786504 MPN786498:MPN786504 MZJ786498:MZJ786504 NJF786498:NJF786504 NTB786498:NTB786504 OCX786498:OCX786504 OMT786498:OMT786504 OWP786498:OWP786504 PGL786498:PGL786504 PQH786498:PQH786504 QAD786498:QAD786504 QJZ786498:QJZ786504 QTV786498:QTV786504 RDR786498:RDR786504 RNN786498:RNN786504 RXJ786498:RXJ786504 SHF786498:SHF786504 SRB786498:SRB786504 TAX786498:TAX786504 TKT786498:TKT786504 TUP786498:TUP786504 UEL786498:UEL786504 UOH786498:UOH786504 UYD786498:UYD786504 VHZ786498:VHZ786504 VRV786498:VRV786504 WBR786498:WBR786504 WLN786498:WLN786504 WVJ786498:WVJ786504 B852034:B852040 IX852034:IX852040 ST852034:ST852040 ACP852034:ACP852040 AML852034:AML852040 AWH852034:AWH852040 BGD852034:BGD852040 BPZ852034:BPZ852040 BZV852034:BZV852040 CJR852034:CJR852040 CTN852034:CTN852040 DDJ852034:DDJ852040 DNF852034:DNF852040 DXB852034:DXB852040 EGX852034:EGX852040 EQT852034:EQT852040 FAP852034:FAP852040 FKL852034:FKL852040 FUH852034:FUH852040 GED852034:GED852040 GNZ852034:GNZ852040 GXV852034:GXV852040 HHR852034:HHR852040 HRN852034:HRN852040 IBJ852034:IBJ852040 ILF852034:ILF852040 IVB852034:IVB852040 JEX852034:JEX852040 JOT852034:JOT852040 JYP852034:JYP852040 KIL852034:KIL852040 KSH852034:KSH852040 LCD852034:LCD852040 LLZ852034:LLZ852040 LVV852034:LVV852040 MFR852034:MFR852040 MPN852034:MPN852040 MZJ852034:MZJ852040 NJF852034:NJF852040 NTB852034:NTB852040 OCX852034:OCX852040 OMT852034:OMT852040 OWP852034:OWP852040 PGL852034:PGL852040 PQH852034:PQH852040 QAD852034:QAD852040 QJZ852034:QJZ852040 QTV852034:QTV852040 RDR852034:RDR852040 RNN852034:RNN852040 RXJ852034:RXJ852040 SHF852034:SHF852040 SRB852034:SRB852040 TAX852034:TAX852040 TKT852034:TKT852040 TUP852034:TUP852040 UEL852034:UEL852040 UOH852034:UOH852040 UYD852034:UYD852040 VHZ852034:VHZ852040 VRV852034:VRV852040 WBR852034:WBR852040 WLN852034:WLN852040 WVJ852034:WVJ852040 B917570:B917576 IX917570:IX917576 ST917570:ST917576 ACP917570:ACP917576 AML917570:AML917576 AWH917570:AWH917576 BGD917570:BGD917576 BPZ917570:BPZ917576 BZV917570:BZV917576 CJR917570:CJR917576 CTN917570:CTN917576 DDJ917570:DDJ917576 DNF917570:DNF917576 DXB917570:DXB917576 EGX917570:EGX917576 EQT917570:EQT917576 FAP917570:FAP917576 FKL917570:FKL917576 FUH917570:FUH917576 GED917570:GED917576 GNZ917570:GNZ917576 GXV917570:GXV917576 HHR917570:HHR917576 HRN917570:HRN917576 IBJ917570:IBJ917576 ILF917570:ILF917576 IVB917570:IVB917576 JEX917570:JEX917576 JOT917570:JOT917576 JYP917570:JYP917576 KIL917570:KIL917576 KSH917570:KSH917576 LCD917570:LCD917576 LLZ917570:LLZ917576 LVV917570:LVV917576 MFR917570:MFR917576 MPN917570:MPN917576 MZJ917570:MZJ917576 NJF917570:NJF917576 NTB917570:NTB917576 OCX917570:OCX917576 OMT917570:OMT917576 OWP917570:OWP917576 PGL917570:PGL917576 PQH917570:PQH917576 QAD917570:QAD917576 QJZ917570:QJZ917576 QTV917570:QTV917576 RDR917570:RDR917576 RNN917570:RNN917576 RXJ917570:RXJ917576 SHF917570:SHF917576 SRB917570:SRB917576 TAX917570:TAX917576 TKT917570:TKT917576 TUP917570:TUP917576 UEL917570:UEL917576 UOH917570:UOH917576 UYD917570:UYD917576 VHZ917570:VHZ917576 VRV917570:VRV917576 WBR917570:WBR917576 WLN917570:WLN917576 WVJ917570:WVJ917576 B983106:B983112 IX983106:IX983112 ST983106:ST983112 ACP983106:ACP983112 AML983106:AML983112 AWH983106:AWH983112 BGD983106:BGD983112 BPZ983106:BPZ983112 BZV983106:BZV983112 CJR983106:CJR983112 CTN983106:CTN983112 DDJ983106:DDJ983112 DNF983106:DNF983112 DXB983106:DXB983112 EGX983106:EGX983112 EQT983106:EQT983112 FAP983106:FAP983112 FKL983106:FKL983112 FUH983106:FUH983112 GED983106:GED983112 GNZ983106:GNZ983112 GXV983106:GXV983112 HHR983106:HHR983112 HRN983106:HRN983112 IBJ983106:IBJ983112 ILF983106:ILF983112 IVB983106:IVB983112 JEX983106:JEX983112 JOT983106:JOT983112 JYP983106:JYP983112 KIL983106:KIL983112 KSH983106:KSH983112 LCD983106:LCD983112 LLZ983106:LLZ983112 LVV983106:LVV983112 MFR983106:MFR983112 MPN983106:MPN983112 MZJ983106:MZJ983112 NJF983106:NJF983112 NTB983106:NTB983112 OCX983106:OCX983112 OMT983106:OMT983112 OWP983106:OWP983112 PGL983106:PGL983112 PQH983106:PQH983112 QAD983106:QAD983112 QJZ983106:QJZ983112 QTV983106:QTV983112 RDR983106:RDR983112 RNN983106:RNN983112 RXJ983106:RXJ983112 SHF983106:SHF983112 SRB983106:SRB983112 TAX983106:TAX983112 TKT983106:TKT983112 TUP983106:TUP983112 UEL983106:UEL983112 UOH983106:UOH983112 UYD983106:UYD983112 VHZ983106:VHZ983112 VRV983106:VRV983112 WBR983106:WBR983112 WLN983106:WLN983112 WVJ983106:WVJ983112">
      <formula1>ТП</formula1>
    </dataValidation>
    <dataValidation type="list" allowBlank="1" showInputMessage="1" showErrorMessage="1" sqref="B97 IX97 ST97 ACP97 AML97 AWH97 BGD97 BPZ97 BZV97 CJR97 CTN97 DDJ97 DNF97 DXB97 EGX97 EQT97 FAP97 FKL97 FUH97 GED97 GNZ97 GXV97 HHR97 HRN97 IBJ97 ILF97 IVB97 JEX97 JOT97 JYP97 KIL97 KSH97 LCD97 LLZ97 LVV97 MFR97 MPN97 MZJ97 NJF97 NTB97 OCX97 OMT97 OWP97 PGL97 PQH97 QAD97 QJZ97 QTV97 RDR97 RNN97 RXJ97 SHF97 SRB97 TAX97 TKT97 TUP97 UEL97 UOH97 UYD97 VHZ97 VRV97 WBR97 WLN97 WVJ97 B65633 IX65633 ST65633 ACP65633 AML65633 AWH65633 BGD65633 BPZ65633 BZV65633 CJR65633 CTN65633 DDJ65633 DNF65633 DXB65633 EGX65633 EQT65633 FAP65633 FKL65633 FUH65633 GED65633 GNZ65633 GXV65633 HHR65633 HRN65633 IBJ65633 ILF65633 IVB65633 JEX65633 JOT65633 JYP65633 KIL65633 KSH65633 LCD65633 LLZ65633 LVV65633 MFR65633 MPN65633 MZJ65633 NJF65633 NTB65633 OCX65633 OMT65633 OWP65633 PGL65633 PQH65633 QAD65633 QJZ65633 QTV65633 RDR65633 RNN65633 RXJ65633 SHF65633 SRB65633 TAX65633 TKT65633 TUP65633 UEL65633 UOH65633 UYD65633 VHZ65633 VRV65633 WBR65633 WLN65633 WVJ65633 B131169 IX131169 ST131169 ACP131169 AML131169 AWH131169 BGD131169 BPZ131169 BZV131169 CJR131169 CTN131169 DDJ131169 DNF131169 DXB131169 EGX131169 EQT131169 FAP131169 FKL131169 FUH131169 GED131169 GNZ131169 GXV131169 HHR131169 HRN131169 IBJ131169 ILF131169 IVB131169 JEX131169 JOT131169 JYP131169 KIL131169 KSH131169 LCD131169 LLZ131169 LVV131169 MFR131169 MPN131169 MZJ131169 NJF131169 NTB131169 OCX131169 OMT131169 OWP131169 PGL131169 PQH131169 QAD131169 QJZ131169 QTV131169 RDR131169 RNN131169 RXJ131169 SHF131169 SRB131169 TAX131169 TKT131169 TUP131169 UEL131169 UOH131169 UYD131169 VHZ131169 VRV131169 WBR131169 WLN131169 WVJ131169 B196705 IX196705 ST196705 ACP196705 AML196705 AWH196705 BGD196705 BPZ196705 BZV196705 CJR196705 CTN196705 DDJ196705 DNF196705 DXB196705 EGX196705 EQT196705 FAP196705 FKL196705 FUH196705 GED196705 GNZ196705 GXV196705 HHR196705 HRN196705 IBJ196705 ILF196705 IVB196705 JEX196705 JOT196705 JYP196705 KIL196705 KSH196705 LCD196705 LLZ196705 LVV196705 MFR196705 MPN196705 MZJ196705 NJF196705 NTB196705 OCX196705 OMT196705 OWP196705 PGL196705 PQH196705 QAD196705 QJZ196705 QTV196705 RDR196705 RNN196705 RXJ196705 SHF196705 SRB196705 TAX196705 TKT196705 TUP196705 UEL196705 UOH196705 UYD196705 VHZ196705 VRV196705 WBR196705 WLN196705 WVJ196705 B262241 IX262241 ST262241 ACP262241 AML262241 AWH262241 BGD262241 BPZ262241 BZV262241 CJR262241 CTN262241 DDJ262241 DNF262241 DXB262241 EGX262241 EQT262241 FAP262241 FKL262241 FUH262241 GED262241 GNZ262241 GXV262241 HHR262241 HRN262241 IBJ262241 ILF262241 IVB262241 JEX262241 JOT262241 JYP262241 KIL262241 KSH262241 LCD262241 LLZ262241 LVV262241 MFR262241 MPN262241 MZJ262241 NJF262241 NTB262241 OCX262241 OMT262241 OWP262241 PGL262241 PQH262241 QAD262241 QJZ262241 QTV262241 RDR262241 RNN262241 RXJ262241 SHF262241 SRB262241 TAX262241 TKT262241 TUP262241 UEL262241 UOH262241 UYD262241 VHZ262241 VRV262241 WBR262241 WLN262241 WVJ262241 B327777 IX327777 ST327777 ACP327777 AML327777 AWH327777 BGD327777 BPZ327777 BZV327777 CJR327777 CTN327777 DDJ327777 DNF327777 DXB327777 EGX327777 EQT327777 FAP327777 FKL327777 FUH327777 GED327777 GNZ327777 GXV327777 HHR327777 HRN327777 IBJ327777 ILF327777 IVB327777 JEX327777 JOT327777 JYP327777 KIL327777 KSH327777 LCD327777 LLZ327777 LVV327777 MFR327777 MPN327777 MZJ327777 NJF327777 NTB327777 OCX327777 OMT327777 OWP327777 PGL327777 PQH327777 QAD327777 QJZ327777 QTV327777 RDR327777 RNN327777 RXJ327777 SHF327777 SRB327777 TAX327777 TKT327777 TUP327777 UEL327777 UOH327777 UYD327777 VHZ327777 VRV327777 WBR327777 WLN327777 WVJ327777 B393313 IX393313 ST393313 ACP393313 AML393313 AWH393313 BGD393313 BPZ393313 BZV393313 CJR393313 CTN393313 DDJ393313 DNF393313 DXB393313 EGX393313 EQT393313 FAP393313 FKL393313 FUH393313 GED393313 GNZ393313 GXV393313 HHR393313 HRN393313 IBJ393313 ILF393313 IVB393313 JEX393313 JOT393313 JYP393313 KIL393313 KSH393313 LCD393313 LLZ393313 LVV393313 MFR393313 MPN393313 MZJ393313 NJF393313 NTB393313 OCX393313 OMT393313 OWP393313 PGL393313 PQH393313 QAD393313 QJZ393313 QTV393313 RDR393313 RNN393313 RXJ393313 SHF393313 SRB393313 TAX393313 TKT393313 TUP393313 UEL393313 UOH393313 UYD393313 VHZ393313 VRV393313 WBR393313 WLN393313 WVJ393313 B458849 IX458849 ST458849 ACP458849 AML458849 AWH458849 BGD458849 BPZ458849 BZV458849 CJR458849 CTN458849 DDJ458849 DNF458849 DXB458849 EGX458849 EQT458849 FAP458849 FKL458849 FUH458849 GED458849 GNZ458849 GXV458849 HHR458849 HRN458849 IBJ458849 ILF458849 IVB458849 JEX458849 JOT458849 JYP458849 KIL458849 KSH458849 LCD458849 LLZ458849 LVV458849 MFR458849 MPN458849 MZJ458849 NJF458849 NTB458849 OCX458849 OMT458849 OWP458849 PGL458849 PQH458849 QAD458849 QJZ458849 QTV458849 RDR458849 RNN458849 RXJ458849 SHF458849 SRB458849 TAX458849 TKT458849 TUP458849 UEL458849 UOH458849 UYD458849 VHZ458849 VRV458849 WBR458849 WLN458849 WVJ458849 B524385 IX524385 ST524385 ACP524385 AML524385 AWH524385 BGD524385 BPZ524385 BZV524385 CJR524385 CTN524385 DDJ524385 DNF524385 DXB524385 EGX524385 EQT524385 FAP524385 FKL524385 FUH524385 GED524385 GNZ524385 GXV524385 HHR524385 HRN524385 IBJ524385 ILF524385 IVB524385 JEX524385 JOT524385 JYP524385 KIL524385 KSH524385 LCD524385 LLZ524385 LVV524385 MFR524385 MPN524385 MZJ524385 NJF524385 NTB524385 OCX524385 OMT524385 OWP524385 PGL524385 PQH524385 QAD524385 QJZ524385 QTV524385 RDR524385 RNN524385 RXJ524385 SHF524385 SRB524385 TAX524385 TKT524385 TUP524385 UEL524385 UOH524385 UYD524385 VHZ524385 VRV524385 WBR524385 WLN524385 WVJ524385 B589921 IX589921 ST589921 ACP589921 AML589921 AWH589921 BGD589921 BPZ589921 BZV589921 CJR589921 CTN589921 DDJ589921 DNF589921 DXB589921 EGX589921 EQT589921 FAP589921 FKL589921 FUH589921 GED589921 GNZ589921 GXV589921 HHR589921 HRN589921 IBJ589921 ILF589921 IVB589921 JEX589921 JOT589921 JYP589921 KIL589921 KSH589921 LCD589921 LLZ589921 LVV589921 MFR589921 MPN589921 MZJ589921 NJF589921 NTB589921 OCX589921 OMT589921 OWP589921 PGL589921 PQH589921 QAD589921 QJZ589921 QTV589921 RDR589921 RNN589921 RXJ589921 SHF589921 SRB589921 TAX589921 TKT589921 TUP589921 UEL589921 UOH589921 UYD589921 VHZ589921 VRV589921 WBR589921 WLN589921 WVJ589921 B655457 IX655457 ST655457 ACP655457 AML655457 AWH655457 BGD655457 BPZ655457 BZV655457 CJR655457 CTN655457 DDJ655457 DNF655457 DXB655457 EGX655457 EQT655457 FAP655457 FKL655457 FUH655457 GED655457 GNZ655457 GXV655457 HHR655457 HRN655457 IBJ655457 ILF655457 IVB655457 JEX655457 JOT655457 JYP655457 KIL655457 KSH655457 LCD655457 LLZ655457 LVV655457 MFR655457 MPN655457 MZJ655457 NJF655457 NTB655457 OCX655457 OMT655457 OWP655457 PGL655457 PQH655457 QAD655457 QJZ655457 QTV655457 RDR655457 RNN655457 RXJ655457 SHF655457 SRB655457 TAX655457 TKT655457 TUP655457 UEL655457 UOH655457 UYD655457 VHZ655457 VRV655457 WBR655457 WLN655457 WVJ655457 B720993 IX720993 ST720993 ACP720993 AML720993 AWH720993 BGD720993 BPZ720993 BZV720993 CJR720993 CTN720993 DDJ720993 DNF720993 DXB720993 EGX720993 EQT720993 FAP720993 FKL720993 FUH720993 GED720993 GNZ720993 GXV720993 HHR720993 HRN720993 IBJ720993 ILF720993 IVB720993 JEX720993 JOT720993 JYP720993 KIL720993 KSH720993 LCD720993 LLZ720993 LVV720993 MFR720993 MPN720993 MZJ720993 NJF720993 NTB720993 OCX720993 OMT720993 OWP720993 PGL720993 PQH720993 QAD720993 QJZ720993 QTV720993 RDR720993 RNN720993 RXJ720993 SHF720993 SRB720993 TAX720993 TKT720993 TUP720993 UEL720993 UOH720993 UYD720993 VHZ720993 VRV720993 WBR720993 WLN720993 WVJ720993 B786529 IX786529 ST786529 ACP786529 AML786529 AWH786529 BGD786529 BPZ786529 BZV786529 CJR786529 CTN786529 DDJ786529 DNF786529 DXB786529 EGX786529 EQT786529 FAP786529 FKL786529 FUH786529 GED786529 GNZ786529 GXV786529 HHR786529 HRN786529 IBJ786529 ILF786529 IVB786529 JEX786529 JOT786529 JYP786529 KIL786529 KSH786529 LCD786529 LLZ786529 LVV786529 MFR786529 MPN786529 MZJ786529 NJF786529 NTB786529 OCX786529 OMT786529 OWP786529 PGL786529 PQH786529 QAD786529 QJZ786529 QTV786529 RDR786529 RNN786529 RXJ786529 SHF786529 SRB786529 TAX786529 TKT786529 TUP786529 UEL786529 UOH786529 UYD786529 VHZ786529 VRV786529 WBR786529 WLN786529 WVJ786529 B852065 IX852065 ST852065 ACP852065 AML852065 AWH852065 BGD852065 BPZ852065 BZV852065 CJR852065 CTN852065 DDJ852065 DNF852065 DXB852065 EGX852065 EQT852065 FAP852065 FKL852065 FUH852065 GED852065 GNZ852065 GXV852065 HHR852065 HRN852065 IBJ852065 ILF852065 IVB852065 JEX852065 JOT852065 JYP852065 KIL852065 KSH852065 LCD852065 LLZ852065 LVV852065 MFR852065 MPN852065 MZJ852065 NJF852065 NTB852065 OCX852065 OMT852065 OWP852065 PGL852065 PQH852065 QAD852065 QJZ852065 QTV852065 RDR852065 RNN852065 RXJ852065 SHF852065 SRB852065 TAX852065 TKT852065 TUP852065 UEL852065 UOH852065 UYD852065 VHZ852065 VRV852065 WBR852065 WLN852065 WVJ852065 B917601 IX917601 ST917601 ACP917601 AML917601 AWH917601 BGD917601 BPZ917601 BZV917601 CJR917601 CTN917601 DDJ917601 DNF917601 DXB917601 EGX917601 EQT917601 FAP917601 FKL917601 FUH917601 GED917601 GNZ917601 GXV917601 HHR917601 HRN917601 IBJ917601 ILF917601 IVB917601 JEX917601 JOT917601 JYP917601 KIL917601 KSH917601 LCD917601 LLZ917601 LVV917601 MFR917601 MPN917601 MZJ917601 NJF917601 NTB917601 OCX917601 OMT917601 OWP917601 PGL917601 PQH917601 QAD917601 QJZ917601 QTV917601 RDR917601 RNN917601 RXJ917601 SHF917601 SRB917601 TAX917601 TKT917601 TUP917601 UEL917601 UOH917601 UYD917601 VHZ917601 VRV917601 WBR917601 WLN917601 WVJ917601 B983137 IX983137 ST983137 ACP983137 AML983137 AWH983137 BGD983137 BPZ983137 BZV983137 CJR983137 CTN983137 DDJ983137 DNF983137 DXB983137 EGX983137 EQT983137 FAP983137 FKL983137 FUH983137 GED983137 GNZ983137 GXV983137 HHR983137 HRN983137 IBJ983137 ILF983137 IVB983137 JEX983137 JOT983137 JYP983137 KIL983137 KSH983137 LCD983137 LLZ983137 LVV983137 MFR983137 MPN983137 MZJ983137 NJF983137 NTB983137 OCX983137 OMT983137 OWP983137 PGL983137 PQH983137 QAD983137 QJZ983137 QTV983137 RDR983137 RNN983137 RXJ983137 SHF983137 SRB983137 TAX983137 TKT983137 TUP983137 UEL983137 UOH983137 UYD983137 VHZ983137 VRV983137 WBR983137 WLN983137 WVJ983137">
      <formula1>IF($B$10="Строительство",П1,)</formula1>
    </dataValidation>
    <dataValidation type="list" allowBlank="1" showInputMessage="1" showErrorMessage="1" sqref="B96 IX96 ST96 ACP96 AML96 AWH96 BGD96 BPZ96 BZV96 CJR96 CTN96 DDJ96 DNF96 DXB96 EGX96 EQT96 FAP96 FKL96 FUH96 GED96 GNZ96 GXV96 HHR96 HRN96 IBJ96 ILF96 IVB96 JEX96 JOT96 JYP96 KIL96 KSH96 LCD96 LLZ96 LVV96 MFR96 MPN96 MZJ96 NJF96 NTB96 OCX96 OMT96 OWP96 PGL96 PQH96 QAD96 QJZ96 QTV96 RDR96 RNN96 RXJ96 SHF96 SRB96 TAX96 TKT96 TUP96 UEL96 UOH96 UYD96 VHZ96 VRV96 WBR96 WLN96 WVJ96 B65632 IX65632 ST65632 ACP65632 AML65632 AWH65632 BGD65632 BPZ65632 BZV65632 CJR65632 CTN65632 DDJ65632 DNF65632 DXB65632 EGX65632 EQT65632 FAP65632 FKL65632 FUH65632 GED65632 GNZ65632 GXV65632 HHR65632 HRN65632 IBJ65632 ILF65632 IVB65632 JEX65632 JOT65632 JYP65632 KIL65632 KSH65632 LCD65632 LLZ65632 LVV65632 MFR65632 MPN65632 MZJ65632 NJF65632 NTB65632 OCX65632 OMT65632 OWP65632 PGL65632 PQH65632 QAD65632 QJZ65632 QTV65632 RDR65632 RNN65632 RXJ65632 SHF65632 SRB65632 TAX65632 TKT65632 TUP65632 UEL65632 UOH65632 UYD65632 VHZ65632 VRV65632 WBR65632 WLN65632 WVJ65632 B131168 IX131168 ST131168 ACP131168 AML131168 AWH131168 BGD131168 BPZ131168 BZV131168 CJR131168 CTN131168 DDJ131168 DNF131168 DXB131168 EGX131168 EQT131168 FAP131168 FKL131168 FUH131168 GED131168 GNZ131168 GXV131168 HHR131168 HRN131168 IBJ131168 ILF131168 IVB131168 JEX131168 JOT131168 JYP131168 KIL131168 KSH131168 LCD131168 LLZ131168 LVV131168 MFR131168 MPN131168 MZJ131168 NJF131168 NTB131168 OCX131168 OMT131168 OWP131168 PGL131168 PQH131168 QAD131168 QJZ131168 QTV131168 RDR131168 RNN131168 RXJ131168 SHF131168 SRB131168 TAX131168 TKT131168 TUP131168 UEL131168 UOH131168 UYD131168 VHZ131168 VRV131168 WBR131168 WLN131168 WVJ131168 B196704 IX196704 ST196704 ACP196704 AML196704 AWH196704 BGD196704 BPZ196704 BZV196704 CJR196704 CTN196704 DDJ196704 DNF196704 DXB196704 EGX196704 EQT196704 FAP196704 FKL196704 FUH196704 GED196704 GNZ196704 GXV196704 HHR196704 HRN196704 IBJ196704 ILF196704 IVB196704 JEX196704 JOT196704 JYP196704 KIL196704 KSH196704 LCD196704 LLZ196704 LVV196704 MFR196704 MPN196704 MZJ196704 NJF196704 NTB196704 OCX196704 OMT196704 OWP196704 PGL196704 PQH196704 QAD196704 QJZ196704 QTV196704 RDR196704 RNN196704 RXJ196704 SHF196704 SRB196704 TAX196704 TKT196704 TUP196704 UEL196704 UOH196704 UYD196704 VHZ196704 VRV196704 WBR196704 WLN196704 WVJ196704 B262240 IX262240 ST262240 ACP262240 AML262240 AWH262240 BGD262240 BPZ262240 BZV262240 CJR262240 CTN262240 DDJ262240 DNF262240 DXB262240 EGX262240 EQT262240 FAP262240 FKL262240 FUH262240 GED262240 GNZ262240 GXV262240 HHR262240 HRN262240 IBJ262240 ILF262240 IVB262240 JEX262240 JOT262240 JYP262240 KIL262240 KSH262240 LCD262240 LLZ262240 LVV262240 MFR262240 MPN262240 MZJ262240 NJF262240 NTB262240 OCX262240 OMT262240 OWP262240 PGL262240 PQH262240 QAD262240 QJZ262240 QTV262240 RDR262240 RNN262240 RXJ262240 SHF262240 SRB262240 TAX262240 TKT262240 TUP262240 UEL262240 UOH262240 UYD262240 VHZ262240 VRV262240 WBR262240 WLN262240 WVJ262240 B327776 IX327776 ST327776 ACP327776 AML327776 AWH327776 BGD327776 BPZ327776 BZV327776 CJR327776 CTN327776 DDJ327776 DNF327776 DXB327776 EGX327776 EQT327776 FAP327776 FKL327776 FUH327776 GED327776 GNZ327776 GXV327776 HHR327776 HRN327776 IBJ327776 ILF327776 IVB327776 JEX327776 JOT327776 JYP327776 KIL327776 KSH327776 LCD327776 LLZ327776 LVV327776 MFR327776 MPN327776 MZJ327776 NJF327776 NTB327776 OCX327776 OMT327776 OWP327776 PGL327776 PQH327776 QAD327776 QJZ327776 QTV327776 RDR327776 RNN327776 RXJ327776 SHF327776 SRB327776 TAX327776 TKT327776 TUP327776 UEL327776 UOH327776 UYD327776 VHZ327776 VRV327776 WBR327776 WLN327776 WVJ327776 B393312 IX393312 ST393312 ACP393312 AML393312 AWH393312 BGD393312 BPZ393312 BZV393312 CJR393312 CTN393312 DDJ393312 DNF393312 DXB393312 EGX393312 EQT393312 FAP393312 FKL393312 FUH393312 GED393312 GNZ393312 GXV393312 HHR393312 HRN393312 IBJ393312 ILF393312 IVB393312 JEX393312 JOT393312 JYP393312 KIL393312 KSH393312 LCD393312 LLZ393312 LVV393312 MFR393312 MPN393312 MZJ393312 NJF393312 NTB393312 OCX393312 OMT393312 OWP393312 PGL393312 PQH393312 QAD393312 QJZ393312 QTV393312 RDR393312 RNN393312 RXJ393312 SHF393312 SRB393312 TAX393312 TKT393312 TUP393312 UEL393312 UOH393312 UYD393312 VHZ393312 VRV393312 WBR393312 WLN393312 WVJ393312 B458848 IX458848 ST458848 ACP458848 AML458848 AWH458848 BGD458848 BPZ458848 BZV458848 CJR458848 CTN458848 DDJ458848 DNF458848 DXB458848 EGX458848 EQT458848 FAP458848 FKL458848 FUH458848 GED458848 GNZ458848 GXV458848 HHR458848 HRN458848 IBJ458848 ILF458848 IVB458848 JEX458848 JOT458848 JYP458848 KIL458848 KSH458848 LCD458848 LLZ458848 LVV458848 MFR458848 MPN458848 MZJ458848 NJF458848 NTB458848 OCX458848 OMT458848 OWP458848 PGL458848 PQH458848 QAD458848 QJZ458848 QTV458848 RDR458848 RNN458848 RXJ458848 SHF458848 SRB458848 TAX458848 TKT458848 TUP458848 UEL458848 UOH458848 UYD458848 VHZ458848 VRV458848 WBR458848 WLN458848 WVJ458848 B524384 IX524384 ST524384 ACP524384 AML524384 AWH524384 BGD524384 BPZ524384 BZV524384 CJR524384 CTN524384 DDJ524384 DNF524384 DXB524384 EGX524384 EQT524384 FAP524384 FKL524384 FUH524384 GED524384 GNZ524384 GXV524384 HHR524384 HRN524384 IBJ524384 ILF524384 IVB524384 JEX524384 JOT524384 JYP524384 KIL524384 KSH524384 LCD524384 LLZ524384 LVV524384 MFR524384 MPN524384 MZJ524384 NJF524384 NTB524384 OCX524384 OMT524384 OWP524384 PGL524384 PQH524384 QAD524384 QJZ524384 QTV524384 RDR524384 RNN524384 RXJ524384 SHF524384 SRB524384 TAX524384 TKT524384 TUP524384 UEL524384 UOH524384 UYD524384 VHZ524384 VRV524384 WBR524384 WLN524384 WVJ524384 B589920 IX589920 ST589920 ACP589920 AML589920 AWH589920 BGD589920 BPZ589920 BZV589920 CJR589920 CTN589920 DDJ589920 DNF589920 DXB589920 EGX589920 EQT589920 FAP589920 FKL589920 FUH589920 GED589920 GNZ589920 GXV589920 HHR589920 HRN589920 IBJ589920 ILF589920 IVB589920 JEX589920 JOT589920 JYP589920 KIL589920 KSH589920 LCD589920 LLZ589920 LVV589920 MFR589920 MPN589920 MZJ589920 NJF589920 NTB589920 OCX589920 OMT589920 OWP589920 PGL589920 PQH589920 QAD589920 QJZ589920 QTV589920 RDR589920 RNN589920 RXJ589920 SHF589920 SRB589920 TAX589920 TKT589920 TUP589920 UEL589920 UOH589920 UYD589920 VHZ589920 VRV589920 WBR589920 WLN589920 WVJ589920 B655456 IX655456 ST655456 ACP655456 AML655456 AWH655456 BGD655456 BPZ655456 BZV655456 CJR655456 CTN655456 DDJ655456 DNF655456 DXB655456 EGX655456 EQT655456 FAP655456 FKL655456 FUH655456 GED655456 GNZ655456 GXV655456 HHR655456 HRN655456 IBJ655456 ILF655456 IVB655456 JEX655456 JOT655456 JYP655456 KIL655456 KSH655456 LCD655456 LLZ655456 LVV655456 MFR655456 MPN655456 MZJ655456 NJF655456 NTB655456 OCX655456 OMT655456 OWP655456 PGL655456 PQH655456 QAD655456 QJZ655456 QTV655456 RDR655456 RNN655456 RXJ655456 SHF655456 SRB655456 TAX655456 TKT655456 TUP655456 UEL655456 UOH655456 UYD655456 VHZ655456 VRV655456 WBR655456 WLN655456 WVJ655456 B720992 IX720992 ST720992 ACP720992 AML720992 AWH720992 BGD720992 BPZ720992 BZV720992 CJR720992 CTN720992 DDJ720992 DNF720992 DXB720992 EGX720992 EQT720992 FAP720992 FKL720992 FUH720992 GED720992 GNZ720992 GXV720992 HHR720992 HRN720992 IBJ720992 ILF720992 IVB720992 JEX720992 JOT720992 JYP720992 KIL720992 KSH720992 LCD720992 LLZ720992 LVV720992 MFR720992 MPN720992 MZJ720992 NJF720992 NTB720992 OCX720992 OMT720992 OWP720992 PGL720992 PQH720992 QAD720992 QJZ720992 QTV720992 RDR720992 RNN720992 RXJ720992 SHF720992 SRB720992 TAX720992 TKT720992 TUP720992 UEL720992 UOH720992 UYD720992 VHZ720992 VRV720992 WBR720992 WLN720992 WVJ720992 B786528 IX786528 ST786528 ACP786528 AML786528 AWH786528 BGD786528 BPZ786528 BZV786528 CJR786528 CTN786528 DDJ786528 DNF786528 DXB786528 EGX786528 EQT786528 FAP786528 FKL786528 FUH786528 GED786528 GNZ786528 GXV786528 HHR786528 HRN786528 IBJ786528 ILF786528 IVB786528 JEX786528 JOT786528 JYP786528 KIL786528 KSH786528 LCD786528 LLZ786528 LVV786528 MFR786528 MPN786528 MZJ786528 NJF786528 NTB786528 OCX786528 OMT786528 OWP786528 PGL786528 PQH786528 QAD786528 QJZ786528 QTV786528 RDR786528 RNN786528 RXJ786528 SHF786528 SRB786528 TAX786528 TKT786528 TUP786528 UEL786528 UOH786528 UYD786528 VHZ786528 VRV786528 WBR786528 WLN786528 WVJ786528 B852064 IX852064 ST852064 ACP852064 AML852064 AWH852064 BGD852064 BPZ852064 BZV852064 CJR852064 CTN852064 DDJ852064 DNF852064 DXB852064 EGX852064 EQT852064 FAP852064 FKL852064 FUH852064 GED852064 GNZ852064 GXV852064 HHR852064 HRN852064 IBJ852064 ILF852064 IVB852064 JEX852064 JOT852064 JYP852064 KIL852064 KSH852064 LCD852064 LLZ852064 LVV852064 MFR852064 MPN852064 MZJ852064 NJF852064 NTB852064 OCX852064 OMT852064 OWP852064 PGL852064 PQH852064 QAD852064 QJZ852064 QTV852064 RDR852064 RNN852064 RXJ852064 SHF852064 SRB852064 TAX852064 TKT852064 TUP852064 UEL852064 UOH852064 UYD852064 VHZ852064 VRV852064 WBR852064 WLN852064 WVJ852064 B917600 IX917600 ST917600 ACP917600 AML917600 AWH917600 BGD917600 BPZ917600 BZV917600 CJR917600 CTN917600 DDJ917600 DNF917600 DXB917600 EGX917600 EQT917600 FAP917600 FKL917600 FUH917600 GED917600 GNZ917600 GXV917600 HHR917600 HRN917600 IBJ917600 ILF917600 IVB917600 JEX917600 JOT917600 JYP917600 KIL917600 KSH917600 LCD917600 LLZ917600 LVV917600 MFR917600 MPN917600 MZJ917600 NJF917600 NTB917600 OCX917600 OMT917600 OWP917600 PGL917600 PQH917600 QAD917600 QJZ917600 QTV917600 RDR917600 RNN917600 RXJ917600 SHF917600 SRB917600 TAX917600 TKT917600 TUP917600 UEL917600 UOH917600 UYD917600 VHZ917600 VRV917600 WBR917600 WLN917600 WVJ917600 B983136 IX983136 ST983136 ACP983136 AML983136 AWH983136 BGD983136 BPZ983136 BZV983136 CJR983136 CTN983136 DDJ983136 DNF983136 DXB983136 EGX983136 EQT983136 FAP983136 FKL983136 FUH983136 GED983136 GNZ983136 GXV983136 HHR983136 HRN983136 IBJ983136 ILF983136 IVB983136 JEX983136 JOT983136 JYP983136 KIL983136 KSH983136 LCD983136 LLZ983136 LVV983136 MFR983136 MPN983136 MZJ983136 NJF983136 NTB983136 OCX983136 OMT983136 OWP983136 PGL983136 PQH983136 QAD983136 QJZ983136 QTV983136 RDR983136 RNN983136 RXJ983136 SHF983136 SRB983136 TAX983136 TKT983136 TUP983136 UEL983136 UOH983136 UYD983136 VHZ983136 VRV983136 WBR983136 WLN983136 WVJ983136">
      <formula1>IF($B$10="Строительство",Постоянная,)</formula1>
    </dataValidation>
    <dataValidation type="list" allowBlank="1" showInputMessage="1" showErrorMessage="1" sqref="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formula1>Вид_работ</formula1>
    </dataValidation>
    <dataValidation type="list" allowBlank="1" showInputMessage="1" showErrorMessage="1" sqref="B9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formula1>Филиал</formula1>
    </dataValidation>
    <dataValidation type="list" allowBlank="1" showInputMessage="1" showErrorMessage="1" sqref="B94 IX94 ST94 ACP94 AML94 AWH94 BGD94 BPZ94 BZV94 CJR94 CTN94 DDJ94 DNF94 DXB94 EGX94 EQT94 FAP94 FKL94 FUH94 GED94 GNZ94 GXV94 HHR94 HRN94 IBJ94 ILF94 IVB94 JEX94 JOT94 JYP94 KIL94 KSH94 LCD94 LLZ94 LVV94 MFR94 MPN94 MZJ94 NJF94 NTB94 OCX94 OMT94 OWP94 PGL94 PQH94 QAD94 QJZ94 QTV94 RDR94 RNN94 RXJ94 SHF94 SRB94 TAX94 TKT94 TUP94 UEL94 UOH94 UYD94 VHZ94 VRV94 WBR94 WLN94 WVJ94 B65630 IX65630 ST65630 ACP65630 AML65630 AWH65630 BGD65630 BPZ65630 BZV65630 CJR65630 CTN65630 DDJ65630 DNF65630 DXB65630 EGX65630 EQT65630 FAP65630 FKL65630 FUH65630 GED65630 GNZ65630 GXV65630 HHR65630 HRN65630 IBJ65630 ILF65630 IVB65630 JEX65630 JOT65630 JYP65630 KIL65630 KSH65630 LCD65630 LLZ65630 LVV65630 MFR65630 MPN65630 MZJ65630 NJF65630 NTB65630 OCX65630 OMT65630 OWP65630 PGL65630 PQH65630 QAD65630 QJZ65630 QTV65630 RDR65630 RNN65630 RXJ65630 SHF65630 SRB65630 TAX65630 TKT65630 TUP65630 UEL65630 UOH65630 UYD65630 VHZ65630 VRV65630 WBR65630 WLN65630 WVJ65630 B131166 IX131166 ST131166 ACP131166 AML131166 AWH131166 BGD131166 BPZ131166 BZV131166 CJR131166 CTN131166 DDJ131166 DNF131166 DXB131166 EGX131166 EQT131166 FAP131166 FKL131166 FUH131166 GED131166 GNZ131166 GXV131166 HHR131166 HRN131166 IBJ131166 ILF131166 IVB131166 JEX131166 JOT131166 JYP131166 KIL131166 KSH131166 LCD131166 LLZ131166 LVV131166 MFR131166 MPN131166 MZJ131166 NJF131166 NTB131166 OCX131166 OMT131166 OWP131166 PGL131166 PQH131166 QAD131166 QJZ131166 QTV131166 RDR131166 RNN131166 RXJ131166 SHF131166 SRB131166 TAX131166 TKT131166 TUP131166 UEL131166 UOH131166 UYD131166 VHZ131166 VRV131166 WBR131166 WLN131166 WVJ131166 B196702 IX196702 ST196702 ACP196702 AML196702 AWH196702 BGD196702 BPZ196702 BZV196702 CJR196702 CTN196702 DDJ196702 DNF196702 DXB196702 EGX196702 EQT196702 FAP196702 FKL196702 FUH196702 GED196702 GNZ196702 GXV196702 HHR196702 HRN196702 IBJ196702 ILF196702 IVB196702 JEX196702 JOT196702 JYP196702 KIL196702 KSH196702 LCD196702 LLZ196702 LVV196702 MFR196702 MPN196702 MZJ196702 NJF196702 NTB196702 OCX196702 OMT196702 OWP196702 PGL196702 PQH196702 QAD196702 QJZ196702 QTV196702 RDR196702 RNN196702 RXJ196702 SHF196702 SRB196702 TAX196702 TKT196702 TUP196702 UEL196702 UOH196702 UYD196702 VHZ196702 VRV196702 WBR196702 WLN196702 WVJ196702 B262238 IX262238 ST262238 ACP262238 AML262238 AWH262238 BGD262238 BPZ262238 BZV262238 CJR262238 CTN262238 DDJ262238 DNF262238 DXB262238 EGX262238 EQT262238 FAP262238 FKL262238 FUH262238 GED262238 GNZ262238 GXV262238 HHR262238 HRN262238 IBJ262238 ILF262238 IVB262238 JEX262238 JOT262238 JYP262238 KIL262238 KSH262238 LCD262238 LLZ262238 LVV262238 MFR262238 MPN262238 MZJ262238 NJF262238 NTB262238 OCX262238 OMT262238 OWP262238 PGL262238 PQH262238 QAD262238 QJZ262238 QTV262238 RDR262238 RNN262238 RXJ262238 SHF262238 SRB262238 TAX262238 TKT262238 TUP262238 UEL262238 UOH262238 UYD262238 VHZ262238 VRV262238 WBR262238 WLN262238 WVJ262238 B327774 IX327774 ST327774 ACP327774 AML327774 AWH327774 BGD327774 BPZ327774 BZV327774 CJR327774 CTN327774 DDJ327774 DNF327774 DXB327774 EGX327774 EQT327774 FAP327774 FKL327774 FUH327774 GED327774 GNZ327774 GXV327774 HHR327774 HRN327774 IBJ327774 ILF327774 IVB327774 JEX327774 JOT327774 JYP327774 KIL327774 KSH327774 LCD327774 LLZ327774 LVV327774 MFR327774 MPN327774 MZJ327774 NJF327774 NTB327774 OCX327774 OMT327774 OWP327774 PGL327774 PQH327774 QAD327774 QJZ327774 QTV327774 RDR327774 RNN327774 RXJ327774 SHF327774 SRB327774 TAX327774 TKT327774 TUP327774 UEL327774 UOH327774 UYD327774 VHZ327774 VRV327774 WBR327774 WLN327774 WVJ327774 B393310 IX393310 ST393310 ACP393310 AML393310 AWH393310 BGD393310 BPZ393310 BZV393310 CJR393310 CTN393310 DDJ393310 DNF393310 DXB393310 EGX393310 EQT393310 FAP393310 FKL393310 FUH393310 GED393310 GNZ393310 GXV393310 HHR393310 HRN393310 IBJ393310 ILF393310 IVB393310 JEX393310 JOT393310 JYP393310 KIL393310 KSH393310 LCD393310 LLZ393310 LVV393310 MFR393310 MPN393310 MZJ393310 NJF393310 NTB393310 OCX393310 OMT393310 OWP393310 PGL393310 PQH393310 QAD393310 QJZ393310 QTV393310 RDR393310 RNN393310 RXJ393310 SHF393310 SRB393310 TAX393310 TKT393310 TUP393310 UEL393310 UOH393310 UYD393310 VHZ393310 VRV393310 WBR393310 WLN393310 WVJ393310 B458846 IX458846 ST458846 ACP458846 AML458846 AWH458846 BGD458846 BPZ458846 BZV458846 CJR458846 CTN458846 DDJ458846 DNF458846 DXB458846 EGX458846 EQT458846 FAP458846 FKL458846 FUH458846 GED458846 GNZ458846 GXV458846 HHR458846 HRN458846 IBJ458846 ILF458846 IVB458846 JEX458846 JOT458846 JYP458846 KIL458846 KSH458846 LCD458846 LLZ458846 LVV458846 MFR458846 MPN458846 MZJ458846 NJF458846 NTB458846 OCX458846 OMT458846 OWP458846 PGL458846 PQH458846 QAD458846 QJZ458846 QTV458846 RDR458846 RNN458846 RXJ458846 SHF458846 SRB458846 TAX458846 TKT458846 TUP458846 UEL458846 UOH458846 UYD458846 VHZ458846 VRV458846 WBR458846 WLN458846 WVJ458846 B524382 IX524382 ST524382 ACP524382 AML524382 AWH524382 BGD524382 BPZ524382 BZV524382 CJR524382 CTN524382 DDJ524382 DNF524382 DXB524382 EGX524382 EQT524382 FAP524382 FKL524382 FUH524382 GED524382 GNZ524382 GXV524382 HHR524382 HRN524382 IBJ524382 ILF524382 IVB524382 JEX524382 JOT524382 JYP524382 KIL524382 KSH524382 LCD524382 LLZ524382 LVV524382 MFR524382 MPN524382 MZJ524382 NJF524382 NTB524382 OCX524382 OMT524382 OWP524382 PGL524382 PQH524382 QAD524382 QJZ524382 QTV524382 RDR524382 RNN524382 RXJ524382 SHF524382 SRB524382 TAX524382 TKT524382 TUP524382 UEL524382 UOH524382 UYD524382 VHZ524382 VRV524382 WBR524382 WLN524382 WVJ524382 B589918 IX589918 ST589918 ACP589918 AML589918 AWH589918 BGD589918 BPZ589918 BZV589918 CJR589918 CTN589918 DDJ589918 DNF589918 DXB589918 EGX589918 EQT589918 FAP589918 FKL589918 FUH589918 GED589918 GNZ589918 GXV589918 HHR589918 HRN589918 IBJ589918 ILF589918 IVB589918 JEX589918 JOT589918 JYP589918 KIL589918 KSH589918 LCD589918 LLZ589918 LVV589918 MFR589918 MPN589918 MZJ589918 NJF589918 NTB589918 OCX589918 OMT589918 OWP589918 PGL589918 PQH589918 QAD589918 QJZ589918 QTV589918 RDR589918 RNN589918 RXJ589918 SHF589918 SRB589918 TAX589918 TKT589918 TUP589918 UEL589918 UOH589918 UYD589918 VHZ589918 VRV589918 WBR589918 WLN589918 WVJ589918 B655454 IX655454 ST655454 ACP655454 AML655454 AWH655454 BGD655454 BPZ655454 BZV655454 CJR655454 CTN655454 DDJ655454 DNF655454 DXB655454 EGX655454 EQT655454 FAP655454 FKL655454 FUH655454 GED655454 GNZ655454 GXV655454 HHR655454 HRN655454 IBJ655454 ILF655454 IVB655454 JEX655454 JOT655454 JYP655454 KIL655454 KSH655454 LCD655454 LLZ655454 LVV655454 MFR655454 MPN655454 MZJ655454 NJF655454 NTB655454 OCX655454 OMT655454 OWP655454 PGL655454 PQH655454 QAD655454 QJZ655454 QTV655454 RDR655454 RNN655454 RXJ655454 SHF655454 SRB655454 TAX655454 TKT655454 TUP655454 UEL655454 UOH655454 UYD655454 VHZ655454 VRV655454 WBR655454 WLN655454 WVJ655454 B720990 IX720990 ST720990 ACP720990 AML720990 AWH720990 BGD720990 BPZ720990 BZV720990 CJR720990 CTN720990 DDJ720990 DNF720990 DXB720990 EGX720990 EQT720990 FAP720990 FKL720990 FUH720990 GED720990 GNZ720990 GXV720990 HHR720990 HRN720990 IBJ720990 ILF720990 IVB720990 JEX720990 JOT720990 JYP720990 KIL720990 KSH720990 LCD720990 LLZ720990 LVV720990 MFR720990 MPN720990 MZJ720990 NJF720990 NTB720990 OCX720990 OMT720990 OWP720990 PGL720990 PQH720990 QAD720990 QJZ720990 QTV720990 RDR720990 RNN720990 RXJ720990 SHF720990 SRB720990 TAX720990 TKT720990 TUP720990 UEL720990 UOH720990 UYD720990 VHZ720990 VRV720990 WBR720990 WLN720990 WVJ720990 B786526 IX786526 ST786526 ACP786526 AML786526 AWH786526 BGD786526 BPZ786526 BZV786526 CJR786526 CTN786526 DDJ786526 DNF786526 DXB786526 EGX786526 EQT786526 FAP786526 FKL786526 FUH786526 GED786526 GNZ786526 GXV786526 HHR786526 HRN786526 IBJ786526 ILF786526 IVB786526 JEX786526 JOT786526 JYP786526 KIL786526 KSH786526 LCD786526 LLZ786526 LVV786526 MFR786526 MPN786526 MZJ786526 NJF786526 NTB786526 OCX786526 OMT786526 OWP786526 PGL786526 PQH786526 QAD786526 QJZ786526 QTV786526 RDR786526 RNN786526 RXJ786526 SHF786526 SRB786526 TAX786526 TKT786526 TUP786526 UEL786526 UOH786526 UYD786526 VHZ786526 VRV786526 WBR786526 WLN786526 WVJ786526 B852062 IX852062 ST852062 ACP852062 AML852062 AWH852062 BGD852062 BPZ852062 BZV852062 CJR852062 CTN852062 DDJ852062 DNF852062 DXB852062 EGX852062 EQT852062 FAP852062 FKL852062 FUH852062 GED852062 GNZ852062 GXV852062 HHR852062 HRN852062 IBJ852062 ILF852062 IVB852062 JEX852062 JOT852062 JYP852062 KIL852062 KSH852062 LCD852062 LLZ852062 LVV852062 MFR852062 MPN852062 MZJ852062 NJF852062 NTB852062 OCX852062 OMT852062 OWP852062 PGL852062 PQH852062 QAD852062 QJZ852062 QTV852062 RDR852062 RNN852062 RXJ852062 SHF852062 SRB852062 TAX852062 TKT852062 TUP852062 UEL852062 UOH852062 UYD852062 VHZ852062 VRV852062 WBR852062 WLN852062 WVJ852062 B917598 IX917598 ST917598 ACP917598 AML917598 AWH917598 BGD917598 BPZ917598 BZV917598 CJR917598 CTN917598 DDJ917598 DNF917598 DXB917598 EGX917598 EQT917598 FAP917598 FKL917598 FUH917598 GED917598 GNZ917598 GXV917598 HHR917598 HRN917598 IBJ917598 ILF917598 IVB917598 JEX917598 JOT917598 JYP917598 KIL917598 KSH917598 LCD917598 LLZ917598 LVV917598 MFR917598 MPN917598 MZJ917598 NJF917598 NTB917598 OCX917598 OMT917598 OWP917598 PGL917598 PQH917598 QAD917598 QJZ917598 QTV917598 RDR917598 RNN917598 RXJ917598 SHF917598 SRB917598 TAX917598 TKT917598 TUP917598 UEL917598 UOH917598 UYD917598 VHZ917598 VRV917598 WBR917598 WLN917598 WVJ917598 B983134 IX983134 ST983134 ACP983134 AML983134 AWH983134 BGD983134 BPZ983134 BZV983134 CJR983134 CTN983134 DDJ983134 DNF983134 DXB983134 EGX983134 EQT983134 FAP983134 FKL983134 FUH983134 GED983134 GNZ983134 GXV983134 HHR983134 HRN983134 IBJ983134 ILF983134 IVB983134 JEX983134 JOT983134 JYP983134 KIL983134 KSH983134 LCD983134 LLZ983134 LVV983134 MFR983134 MPN983134 MZJ983134 NJF983134 NTB983134 OCX983134 OMT983134 OWP983134 PGL983134 PQH983134 QAD983134 QJZ983134 QTV983134 RDR983134 RNN983134 RXJ983134 SHF983134 SRB983134 TAX983134 TKT983134 TUP983134 UEL983134 UOH983134 UYD983134 VHZ983134 VRV983134 WBR983134 WLN983134 WVJ983134">
      <formula1>Прочее</formula1>
    </dataValidation>
    <dataValidation type="list" allowBlank="1" showInputMessage="1" showErrorMessage="1" sqref="B93 IX93 ST93 ACP93 AML93 AWH93 BGD93 BPZ93 BZV93 CJR93 CTN93 DDJ93 DNF93 DXB93 EGX93 EQT93 FAP93 FKL93 FUH93 GED93 GNZ93 GXV93 HHR93 HRN93 IBJ93 ILF93 IVB93 JEX93 JOT93 JYP93 KIL93 KSH93 LCD93 LLZ93 LVV93 MFR93 MPN93 MZJ93 NJF93 NTB93 OCX93 OMT93 OWP93 PGL93 PQH93 QAD93 QJZ93 QTV93 RDR93 RNN93 RXJ93 SHF93 SRB93 TAX93 TKT93 TUP93 UEL93 UOH93 UYD93 VHZ93 VRV93 WBR93 WLN93 WVJ93 B65629 IX65629 ST65629 ACP65629 AML65629 AWH65629 BGD65629 BPZ65629 BZV65629 CJR65629 CTN65629 DDJ65629 DNF65629 DXB65629 EGX65629 EQT65629 FAP65629 FKL65629 FUH65629 GED65629 GNZ65629 GXV65629 HHR65629 HRN65629 IBJ65629 ILF65629 IVB65629 JEX65629 JOT65629 JYP65629 KIL65629 KSH65629 LCD65629 LLZ65629 LVV65629 MFR65629 MPN65629 MZJ65629 NJF65629 NTB65629 OCX65629 OMT65629 OWP65629 PGL65629 PQH65629 QAD65629 QJZ65629 QTV65629 RDR65629 RNN65629 RXJ65629 SHF65629 SRB65629 TAX65629 TKT65629 TUP65629 UEL65629 UOH65629 UYD65629 VHZ65629 VRV65629 WBR65629 WLN65629 WVJ65629 B131165 IX131165 ST131165 ACP131165 AML131165 AWH131165 BGD131165 BPZ131165 BZV131165 CJR131165 CTN131165 DDJ131165 DNF131165 DXB131165 EGX131165 EQT131165 FAP131165 FKL131165 FUH131165 GED131165 GNZ131165 GXV131165 HHR131165 HRN131165 IBJ131165 ILF131165 IVB131165 JEX131165 JOT131165 JYP131165 KIL131165 KSH131165 LCD131165 LLZ131165 LVV131165 MFR131165 MPN131165 MZJ131165 NJF131165 NTB131165 OCX131165 OMT131165 OWP131165 PGL131165 PQH131165 QAD131165 QJZ131165 QTV131165 RDR131165 RNN131165 RXJ131165 SHF131165 SRB131165 TAX131165 TKT131165 TUP131165 UEL131165 UOH131165 UYD131165 VHZ131165 VRV131165 WBR131165 WLN131165 WVJ131165 B196701 IX196701 ST196701 ACP196701 AML196701 AWH196701 BGD196701 BPZ196701 BZV196701 CJR196701 CTN196701 DDJ196701 DNF196701 DXB196701 EGX196701 EQT196701 FAP196701 FKL196701 FUH196701 GED196701 GNZ196701 GXV196701 HHR196701 HRN196701 IBJ196701 ILF196701 IVB196701 JEX196701 JOT196701 JYP196701 KIL196701 KSH196701 LCD196701 LLZ196701 LVV196701 MFR196701 MPN196701 MZJ196701 NJF196701 NTB196701 OCX196701 OMT196701 OWP196701 PGL196701 PQH196701 QAD196701 QJZ196701 QTV196701 RDR196701 RNN196701 RXJ196701 SHF196701 SRB196701 TAX196701 TKT196701 TUP196701 UEL196701 UOH196701 UYD196701 VHZ196701 VRV196701 WBR196701 WLN196701 WVJ196701 B262237 IX262237 ST262237 ACP262237 AML262237 AWH262237 BGD262237 BPZ262237 BZV262237 CJR262237 CTN262237 DDJ262237 DNF262237 DXB262237 EGX262237 EQT262237 FAP262237 FKL262237 FUH262237 GED262237 GNZ262237 GXV262237 HHR262237 HRN262237 IBJ262237 ILF262237 IVB262237 JEX262237 JOT262237 JYP262237 KIL262237 KSH262237 LCD262237 LLZ262237 LVV262237 MFR262237 MPN262237 MZJ262237 NJF262237 NTB262237 OCX262237 OMT262237 OWP262237 PGL262237 PQH262237 QAD262237 QJZ262237 QTV262237 RDR262237 RNN262237 RXJ262237 SHF262237 SRB262237 TAX262237 TKT262237 TUP262237 UEL262237 UOH262237 UYD262237 VHZ262237 VRV262237 WBR262237 WLN262237 WVJ262237 B327773 IX327773 ST327773 ACP327773 AML327773 AWH327773 BGD327773 BPZ327773 BZV327773 CJR327773 CTN327773 DDJ327773 DNF327773 DXB327773 EGX327773 EQT327773 FAP327773 FKL327773 FUH327773 GED327773 GNZ327773 GXV327773 HHR327773 HRN327773 IBJ327773 ILF327773 IVB327773 JEX327773 JOT327773 JYP327773 KIL327773 KSH327773 LCD327773 LLZ327773 LVV327773 MFR327773 MPN327773 MZJ327773 NJF327773 NTB327773 OCX327773 OMT327773 OWP327773 PGL327773 PQH327773 QAD327773 QJZ327773 QTV327773 RDR327773 RNN327773 RXJ327773 SHF327773 SRB327773 TAX327773 TKT327773 TUP327773 UEL327773 UOH327773 UYD327773 VHZ327773 VRV327773 WBR327773 WLN327773 WVJ327773 B393309 IX393309 ST393309 ACP393309 AML393309 AWH393309 BGD393309 BPZ393309 BZV393309 CJR393309 CTN393309 DDJ393309 DNF393309 DXB393309 EGX393309 EQT393309 FAP393309 FKL393309 FUH393309 GED393309 GNZ393309 GXV393309 HHR393309 HRN393309 IBJ393309 ILF393309 IVB393309 JEX393309 JOT393309 JYP393309 KIL393309 KSH393309 LCD393309 LLZ393309 LVV393309 MFR393309 MPN393309 MZJ393309 NJF393309 NTB393309 OCX393309 OMT393309 OWP393309 PGL393309 PQH393309 QAD393309 QJZ393309 QTV393309 RDR393309 RNN393309 RXJ393309 SHF393309 SRB393309 TAX393309 TKT393309 TUP393309 UEL393309 UOH393309 UYD393309 VHZ393309 VRV393309 WBR393309 WLN393309 WVJ393309 B458845 IX458845 ST458845 ACP458845 AML458845 AWH458845 BGD458845 BPZ458845 BZV458845 CJR458845 CTN458845 DDJ458845 DNF458845 DXB458845 EGX458845 EQT458845 FAP458845 FKL458845 FUH458845 GED458845 GNZ458845 GXV458845 HHR458845 HRN458845 IBJ458845 ILF458845 IVB458845 JEX458845 JOT458845 JYP458845 KIL458845 KSH458845 LCD458845 LLZ458845 LVV458845 MFR458845 MPN458845 MZJ458845 NJF458845 NTB458845 OCX458845 OMT458845 OWP458845 PGL458845 PQH458845 QAD458845 QJZ458845 QTV458845 RDR458845 RNN458845 RXJ458845 SHF458845 SRB458845 TAX458845 TKT458845 TUP458845 UEL458845 UOH458845 UYD458845 VHZ458845 VRV458845 WBR458845 WLN458845 WVJ458845 B524381 IX524381 ST524381 ACP524381 AML524381 AWH524381 BGD524381 BPZ524381 BZV524381 CJR524381 CTN524381 DDJ524381 DNF524381 DXB524381 EGX524381 EQT524381 FAP524381 FKL524381 FUH524381 GED524381 GNZ524381 GXV524381 HHR524381 HRN524381 IBJ524381 ILF524381 IVB524381 JEX524381 JOT524381 JYP524381 KIL524381 KSH524381 LCD524381 LLZ524381 LVV524381 MFR524381 MPN524381 MZJ524381 NJF524381 NTB524381 OCX524381 OMT524381 OWP524381 PGL524381 PQH524381 QAD524381 QJZ524381 QTV524381 RDR524381 RNN524381 RXJ524381 SHF524381 SRB524381 TAX524381 TKT524381 TUP524381 UEL524381 UOH524381 UYD524381 VHZ524381 VRV524381 WBR524381 WLN524381 WVJ524381 B589917 IX589917 ST589917 ACP589917 AML589917 AWH589917 BGD589917 BPZ589917 BZV589917 CJR589917 CTN589917 DDJ589917 DNF589917 DXB589917 EGX589917 EQT589917 FAP589917 FKL589917 FUH589917 GED589917 GNZ589917 GXV589917 HHR589917 HRN589917 IBJ589917 ILF589917 IVB589917 JEX589917 JOT589917 JYP589917 KIL589917 KSH589917 LCD589917 LLZ589917 LVV589917 MFR589917 MPN589917 MZJ589917 NJF589917 NTB589917 OCX589917 OMT589917 OWP589917 PGL589917 PQH589917 QAD589917 QJZ589917 QTV589917 RDR589917 RNN589917 RXJ589917 SHF589917 SRB589917 TAX589917 TKT589917 TUP589917 UEL589917 UOH589917 UYD589917 VHZ589917 VRV589917 WBR589917 WLN589917 WVJ589917 B655453 IX655453 ST655453 ACP655453 AML655453 AWH655453 BGD655453 BPZ655453 BZV655453 CJR655453 CTN655453 DDJ655453 DNF655453 DXB655453 EGX655453 EQT655453 FAP655453 FKL655453 FUH655453 GED655453 GNZ655453 GXV655453 HHR655453 HRN655453 IBJ655453 ILF655453 IVB655453 JEX655453 JOT655453 JYP655453 KIL655453 KSH655453 LCD655453 LLZ655453 LVV655453 MFR655453 MPN655453 MZJ655453 NJF655453 NTB655453 OCX655453 OMT655453 OWP655453 PGL655453 PQH655453 QAD655453 QJZ655453 QTV655453 RDR655453 RNN655453 RXJ655453 SHF655453 SRB655453 TAX655453 TKT655453 TUP655453 UEL655453 UOH655453 UYD655453 VHZ655453 VRV655453 WBR655453 WLN655453 WVJ655453 B720989 IX720989 ST720989 ACP720989 AML720989 AWH720989 BGD720989 BPZ720989 BZV720989 CJR720989 CTN720989 DDJ720989 DNF720989 DXB720989 EGX720989 EQT720989 FAP720989 FKL720989 FUH720989 GED720989 GNZ720989 GXV720989 HHR720989 HRN720989 IBJ720989 ILF720989 IVB720989 JEX720989 JOT720989 JYP720989 KIL720989 KSH720989 LCD720989 LLZ720989 LVV720989 MFR720989 MPN720989 MZJ720989 NJF720989 NTB720989 OCX720989 OMT720989 OWP720989 PGL720989 PQH720989 QAD720989 QJZ720989 QTV720989 RDR720989 RNN720989 RXJ720989 SHF720989 SRB720989 TAX720989 TKT720989 TUP720989 UEL720989 UOH720989 UYD720989 VHZ720989 VRV720989 WBR720989 WLN720989 WVJ720989 B786525 IX786525 ST786525 ACP786525 AML786525 AWH786525 BGD786525 BPZ786525 BZV786525 CJR786525 CTN786525 DDJ786525 DNF786525 DXB786525 EGX786525 EQT786525 FAP786525 FKL786525 FUH786525 GED786525 GNZ786525 GXV786525 HHR786525 HRN786525 IBJ786525 ILF786525 IVB786525 JEX786525 JOT786525 JYP786525 KIL786525 KSH786525 LCD786525 LLZ786525 LVV786525 MFR786525 MPN786525 MZJ786525 NJF786525 NTB786525 OCX786525 OMT786525 OWP786525 PGL786525 PQH786525 QAD786525 QJZ786525 QTV786525 RDR786525 RNN786525 RXJ786525 SHF786525 SRB786525 TAX786525 TKT786525 TUP786525 UEL786525 UOH786525 UYD786525 VHZ786525 VRV786525 WBR786525 WLN786525 WVJ786525 B852061 IX852061 ST852061 ACP852061 AML852061 AWH852061 BGD852061 BPZ852061 BZV852061 CJR852061 CTN852061 DDJ852061 DNF852061 DXB852061 EGX852061 EQT852061 FAP852061 FKL852061 FUH852061 GED852061 GNZ852061 GXV852061 HHR852061 HRN852061 IBJ852061 ILF852061 IVB852061 JEX852061 JOT852061 JYP852061 KIL852061 KSH852061 LCD852061 LLZ852061 LVV852061 MFR852061 MPN852061 MZJ852061 NJF852061 NTB852061 OCX852061 OMT852061 OWP852061 PGL852061 PQH852061 QAD852061 QJZ852061 QTV852061 RDR852061 RNN852061 RXJ852061 SHF852061 SRB852061 TAX852061 TKT852061 TUP852061 UEL852061 UOH852061 UYD852061 VHZ852061 VRV852061 WBR852061 WLN852061 WVJ852061 B917597 IX917597 ST917597 ACP917597 AML917597 AWH917597 BGD917597 BPZ917597 BZV917597 CJR917597 CTN917597 DDJ917597 DNF917597 DXB917597 EGX917597 EQT917597 FAP917597 FKL917597 FUH917597 GED917597 GNZ917597 GXV917597 HHR917597 HRN917597 IBJ917597 ILF917597 IVB917597 JEX917597 JOT917597 JYP917597 KIL917597 KSH917597 LCD917597 LLZ917597 LVV917597 MFR917597 MPN917597 MZJ917597 NJF917597 NTB917597 OCX917597 OMT917597 OWP917597 PGL917597 PQH917597 QAD917597 QJZ917597 QTV917597 RDR917597 RNN917597 RXJ917597 SHF917597 SRB917597 TAX917597 TKT917597 TUP917597 UEL917597 UOH917597 UYD917597 VHZ917597 VRV917597 WBR917597 WLN917597 WVJ917597 B983133 IX983133 ST983133 ACP983133 AML983133 AWH983133 BGD983133 BPZ983133 BZV983133 CJR983133 CTN983133 DDJ983133 DNF983133 DXB983133 EGX983133 EQT983133 FAP983133 FKL983133 FUH983133 GED983133 GNZ983133 GXV983133 HHR983133 HRN983133 IBJ983133 ILF983133 IVB983133 JEX983133 JOT983133 JYP983133 KIL983133 KSH983133 LCD983133 LLZ983133 LVV983133 MFR983133 MPN983133 MZJ983133 NJF983133 NTB983133 OCX983133 OMT983133 OWP983133 PGL983133 PQH983133 QAD983133 QJZ983133 QTV983133 RDR983133 RNN983133 RXJ983133 SHF983133 SRB983133 TAX983133 TKT983133 TUP983133 UEL983133 UOH983133 UYD983133 VHZ983133 VRV983133 WBR983133 WLN983133 WVJ983133">
      <formula1>ОПУ</formula1>
    </dataValidation>
    <dataValidation type="list" allowBlank="1" showInputMessage="1" showErrorMessage="1" sqref="B76:B82 IX76:IX82 ST76:ST82 ACP76:ACP82 AML76:AML82 AWH76:AWH82 BGD76:BGD82 BPZ76:BPZ82 BZV76:BZV82 CJR76:CJR82 CTN76:CTN82 DDJ76:DDJ82 DNF76:DNF82 DXB76:DXB82 EGX76:EGX82 EQT76:EQT82 FAP76:FAP82 FKL76:FKL82 FUH76:FUH82 GED76:GED82 GNZ76:GNZ82 GXV76:GXV82 HHR76:HHR82 HRN76:HRN82 IBJ76:IBJ82 ILF76:ILF82 IVB76:IVB82 JEX76:JEX82 JOT76:JOT82 JYP76:JYP82 KIL76:KIL82 KSH76:KSH82 LCD76:LCD82 LLZ76:LLZ82 LVV76:LVV82 MFR76:MFR82 MPN76:MPN82 MZJ76:MZJ82 NJF76:NJF82 NTB76:NTB82 OCX76:OCX82 OMT76:OMT82 OWP76:OWP82 PGL76:PGL82 PQH76:PQH82 QAD76:QAD82 QJZ76:QJZ82 QTV76:QTV82 RDR76:RDR82 RNN76:RNN82 RXJ76:RXJ82 SHF76:SHF82 SRB76:SRB82 TAX76:TAX82 TKT76:TKT82 TUP76:TUP82 UEL76:UEL82 UOH76:UOH82 UYD76:UYD82 VHZ76:VHZ82 VRV76:VRV82 WBR76:WBR82 WLN76:WLN82 WVJ76:WVJ82 B65612:B65618 IX65612:IX65618 ST65612:ST65618 ACP65612:ACP65618 AML65612:AML65618 AWH65612:AWH65618 BGD65612:BGD65618 BPZ65612:BPZ65618 BZV65612:BZV65618 CJR65612:CJR65618 CTN65612:CTN65618 DDJ65612:DDJ65618 DNF65612:DNF65618 DXB65612:DXB65618 EGX65612:EGX65618 EQT65612:EQT65618 FAP65612:FAP65618 FKL65612:FKL65618 FUH65612:FUH65618 GED65612:GED65618 GNZ65612:GNZ65618 GXV65612:GXV65618 HHR65612:HHR65618 HRN65612:HRN65618 IBJ65612:IBJ65618 ILF65612:ILF65618 IVB65612:IVB65618 JEX65612:JEX65618 JOT65612:JOT65618 JYP65612:JYP65618 KIL65612:KIL65618 KSH65612:KSH65618 LCD65612:LCD65618 LLZ65612:LLZ65618 LVV65612:LVV65618 MFR65612:MFR65618 MPN65612:MPN65618 MZJ65612:MZJ65618 NJF65612:NJF65618 NTB65612:NTB65618 OCX65612:OCX65618 OMT65612:OMT65618 OWP65612:OWP65618 PGL65612:PGL65618 PQH65612:PQH65618 QAD65612:QAD65618 QJZ65612:QJZ65618 QTV65612:QTV65618 RDR65612:RDR65618 RNN65612:RNN65618 RXJ65612:RXJ65618 SHF65612:SHF65618 SRB65612:SRB65618 TAX65612:TAX65618 TKT65612:TKT65618 TUP65612:TUP65618 UEL65612:UEL65618 UOH65612:UOH65618 UYD65612:UYD65618 VHZ65612:VHZ65618 VRV65612:VRV65618 WBR65612:WBR65618 WLN65612:WLN65618 WVJ65612:WVJ65618 B131148:B131154 IX131148:IX131154 ST131148:ST131154 ACP131148:ACP131154 AML131148:AML131154 AWH131148:AWH131154 BGD131148:BGD131154 BPZ131148:BPZ131154 BZV131148:BZV131154 CJR131148:CJR131154 CTN131148:CTN131154 DDJ131148:DDJ131154 DNF131148:DNF131154 DXB131148:DXB131154 EGX131148:EGX131154 EQT131148:EQT131154 FAP131148:FAP131154 FKL131148:FKL131154 FUH131148:FUH131154 GED131148:GED131154 GNZ131148:GNZ131154 GXV131148:GXV131154 HHR131148:HHR131154 HRN131148:HRN131154 IBJ131148:IBJ131154 ILF131148:ILF131154 IVB131148:IVB131154 JEX131148:JEX131154 JOT131148:JOT131154 JYP131148:JYP131154 KIL131148:KIL131154 KSH131148:KSH131154 LCD131148:LCD131154 LLZ131148:LLZ131154 LVV131148:LVV131154 MFR131148:MFR131154 MPN131148:MPN131154 MZJ131148:MZJ131154 NJF131148:NJF131154 NTB131148:NTB131154 OCX131148:OCX131154 OMT131148:OMT131154 OWP131148:OWP131154 PGL131148:PGL131154 PQH131148:PQH131154 QAD131148:QAD131154 QJZ131148:QJZ131154 QTV131148:QTV131154 RDR131148:RDR131154 RNN131148:RNN131154 RXJ131148:RXJ131154 SHF131148:SHF131154 SRB131148:SRB131154 TAX131148:TAX131154 TKT131148:TKT131154 TUP131148:TUP131154 UEL131148:UEL131154 UOH131148:UOH131154 UYD131148:UYD131154 VHZ131148:VHZ131154 VRV131148:VRV131154 WBR131148:WBR131154 WLN131148:WLN131154 WVJ131148:WVJ131154 B196684:B196690 IX196684:IX196690 ST196684:ST196690 ACP196684:ACP196690 AML196684:AML196690 AWH196684:AWH196690 BGD196684:BGD196690 BPZ196684:BPZ196690 BZV196684:BZV196690 CJR196684:CJR196690 CTN196684:CTN196690 DDJ196684:DDJ196690 DNF196684:DNF196690 DXB196684:DXB196690 EGX196684:EGX196690 EQT196684:EQT196690 FAP196684:FAP196690 FKL196684:FKL196690 FUH196684:FUH196690 GED196684:GED196690 GNZ196684:GNZ196690 GXV196684:GXV196690 HHR196684:HHR196690 HRN196684:HRN196690 IBJ196684:IBJ196690 ILF196684:ILF196690 IVB196684:IVB196690 JEX196684:JEX196690 JOT196684:JOT196690 JYP196684:JYP196690 KIL196684:KIL196690 KSH196684:KSH196690 LCD196684:LCD196690 LLZ196684:LLZ196690 LVV196684:LVV196690 MFR196684:MFR196690 MPN196684:MPN196690 MZJ196684:MZJ196690 NJF196684:NJF196690 NTB196684:NTB196690 OCX196684:OCX196690 OMT196684:OMT196690 OWP196684:OWP196690 PGL196684:PGL196690 PQH196684:PQH196690 QAD196684:QAD196690 QJZ196684:QJZ196690 QTV196684:QTV196690 RDR196684:RDR196690 RNN196684:RNN196690 RXJ196684:RXJ196690 SHF196684:SHF196690 SRB196684:SRB196690 TAX196684:TAX196690 TKT196684:TKT196690 TUP196684:TUP196690 UEL196684:UEL196690 UOH196684:UOH196690 UYD196684:UYD196690 VHZ196684:VHZ196690 VRV196684:VRV196690 WBR196684:WBR196690 WLN196684:WLN196690 WVJ196684:WVJ196690 B262220:B262226 IX262220:IX262226 ST262220:ST262226 ACP262220:ACP262226 AML262220:AML262226 AWH262220:AWH262226 BGD262220:BGD262226 BPZ262220:BPZ262226 BZV262220:BZV262226 CJR262220:CJR262226 CTN262220:CTN262226 DDJ262220:DDJ262226 DNF262220:DNF262226 DXB262220:DXB262226 EGX262220:EGX262226 EQT262220:EQT262226 FAP262220:FAP262226 FKL262220:FKL262226 FUH262220:FUH262226 GED262220:GED262226 GNZ262220:GNZ262226 GXV262220:GXV262226 HHR262220:HHR262226 HRN262220:HRN262226 IBJ262220:IBJ262226 ILF262220:ILF262226 IVB262220:IVB262226 JEX262220:JEX262226 JOT262220:JOT262226 JYP262220:JYP262226 KIL262220:KIL262226 KSH262220:KSH262226 LCD262220:LCD262226 LLZ262220:LLZ262226 LVV262220:LVV262226 MFR262220:MFR262226 MPN262220:MPN262226 MZJ262220:MZJ262226 NJF262220:NJF262226 NTB262220:NTB262226 OCX262220:OCX262226 OMT262220:OMT262226 OWP262220:OWP262226 PGL262220:PGL262226 PQH262220:PQH262226 QAD262220:QAD262226 QJZ262220:QJZ262226 QTV262220:QTV262226 RDR262220:RDR262226 RNN262220:RNN262226 RXJ262220:RXJ262226 SHF262220:SHF262226 SRB262220:SRB262226 TAX262220:TAX262226 TKT262220:TKT262226 TUP262220:TUP262226 UEL262220:UEL262226 UOH262220:UOH262226 UYD262220:UYD262226 VHZ262220:VHZ262226 VRV262220:VRV262226 WBR262220:WBR262226 WLN262220:WLN262226 WVJ262220:WVJ262226 B327756:B327762 IX327756:IX327762 ST327756:ST327762 ACP327756:ACP327762 AML327756:AML327762 AWH327756:AWH327762 BGD327756:BGD327762 BPZ327756:BPZ327762 BZV327756:BZV327762 CJR327756:CJR327762 CTN327756:CTN327762 DDJ327756:DDJ327762 DNF327756:DNF327762 DXB327756:DXB327762 EGX327756:EGX327762 EQT327756:EQT327762 FAP327756:FAP327762 FKL327756:FKL327762 FUH327756:FUH327762 GED327756:GED327762 GNZ327756:GNZ327762 GXV327756:GXV327762 HHR327756:HHR327762 HRN327756:HRN327762 IBJ327756:IBJ327762 ILF327756:ILF327762 IVB327756:IVB327762 JEX327756:JEX327762 JOT327756:JOT327762 JYP327756:JYP327762 KIL327756:KIL327762 KSH327756:KSH327762 LCD327756:LCD327762 LLZ327756:LLZ327762 LVV327756:LVV327762 MFR327756:MFR327762 MPN327756:MPN327762 MZJ327756:MZJ327762 NJF327756:NJF327762 NTB327756:NTB327762 OCX327756:OCX327762 OMT327756:OMT327762 OWP327756:OWP327762 PGL327756:PGL327762 PQH327756:PQH327762 QAD327756:QAD327762 QJZ327756:QJZ327762 QTV327756:QTV327762 RDR327756:RDR327762 RNN327756:RNN327762 RXJ327756:RXJ327762 SHF327756:SHF327762 SRB327756:SRB327762 TAX327756:TAX327762 TKT327756:TKT327762 TUP327756:TUP327762 UEL327756:UEL327762 UOH327756:UOH327762 UYD327756:UYD327762 VHZ327756:VHZ327762 VRV327756:VRV327762 WBR327756:WBR327762 WLN327756:WLN327762 WVJ327756:WVJ327762 B393292:B393298 IX393292:IX393298 ST393292:ST393298 ACP393292:ACP393298 AML393292:AML393298 AWH393292:AWH393298 BGD393292:BGD393298 BPZ393292:BPZ393298 BZV393292:BZV393298 CJR393292:CJR393298 CTN393292:CTN393298 DDJ393292:DDJ393298 DNF393292:DNF393298 DXB393292:DXB393298 EGX393292:EGX393298 EQT393292:EQT393298 FAP393292:FAP393298 FKL393292:FKL393298 FUH393292:FUH393298 GED393292:GED393298 GNZ393292:GNZ393298 GXV393292:GXV393298 HHR393292:HHR393298 HRN393292:HRN393298 IBJ393292:IBJ393298 ILF393292:ILF393298 IVB393292:IVB393298 JEX393292:JEX393298 JOT393292:JOT393298 JYP393292:JYP393298 KIL393292:KIL393298 KSH393292:KSH393298 LCD393292:LCD393298 LLZ393292:LLZ393298 LVV393292:LVV393298 MFR393292:MFR393298 MPN393292:MPN393298 MZJ393292:MZJ393298 NJF393292:NJF393298 NTB393292:NTB393298 OCX393292:OCX393298 OMT393292:OMT393298 OWP393292:OWP393298 PGL393292:PGL393298 PQH393292:PQH393298 QAD393292:QAD393298 QJZ393292:QJZ393298 QTV393292:QTV393298 RDR393292:RDR393298 RNN393292:RNN393298 RXJ393292:RXJ393298 SHF393292:SHF393298 SRB393292:SRB393298 TAX393292:TAX393298 TKT393292:TKT393298 TUP393292:TUP393298 UEL393292:UEL393298 UOH393292:UOH393298 UYD393292:UYD393298 VHZ393292:VHZ393298 VRV393292:VRV393298 WBR393292:WBR393298 WLN393292:WLN393298 WVJ393292:WVJ393298 B458828:B458834 IX458828:IX458834 ST458828:ST458834 ACP458828:ACP458834 AML458828:AML458834 AWH458828:AWH458834 BGD458828:BGD458834 BPZ458828:BPZ458834 BZV458828:BZV458834 CJR458828:CJR458834 CTN458828:CTN458834 DDJ458828:DDJ458834 DNF458828:DNF458834 DXB458828:DXB458834 EGX458828:EGX458834 EQT458828:EQT458834 FAP458828:FAP458834 FKL458828:FKL458834 FUH458828:FUH458834 GED458828:GED458834 GNZ458828:GNZ458834 GXV458828:GXV458834 HHR458828:HHR458834 HRN458828:HRN458834 IBJ458828:IBJ458834 ILF458828:ILF458834 IVB458828:IVB458834 JEX458828:JEX458834 JOT458828:JOT458834 JYP458828:JYP458834 KIL458828:KIL458834 KSH458828:KSH458834 LCD458828:LCD458834 LLZ458828:LLZ458834 LVV458828:LVV458834 MFR458828:MFR458834 MPN458828:MPN458834 MZJ458828:MZJ458834 NJF458828:NJF458834 NTB458828:NTB458834 OCX458828:OCX458834 OMT458828:OMT458834 OWP458828:OWP458834 PGL458828:PGL458834 PQH458828:PQH458834 QAD458828:QAD458834 QJZ458828:QJZ458834 QTV458828:QTV458834 RDR458828:RDR458834 RNN458828:RNN458834 RXJ458828:RXJ458834 SHF458828:SHF458834 SRB458828:SRB458834 TAX458828:TAX458834 TKT458828:TKT458834 TUP458828:TUP458834 UEL458828:UEL458834 UOH458828:UOH458834 UYD458828:UYD458834 VHZ458828:VHZ458834 VRV458828:VRV458834 WBR458828:WBR458834 WLN458828:WLN458834 WVJ458828:WVJ458834 B524364:B524370 IX524364:IX524370 ST524364:ST524370 ACP524364:ACP524370 AML524364:AML524370 AWH524364:AWH524370 BGD524364:BGD524370 BPZ524364:BPZ524370 BZV524364:BZV524370 CJR524364:CJR524370 CTN524364:CTN524370 DDJ524364:DDJ524370 DNF524364:DNF524370 DXB524364:DXB524370 EGX524364:EGX524370 EQT524364:EQT524370 FAP524364:FAP524370 FKL524364:FKL524370 FUH524364:FUH524370 GED524364:GED524370 GNZ524364:GNZ524370 GXV524364:GXV524370 HHR524364:HHR524370 HRN524364:HRN524370 IBJ524364:IBJ524370 ILF524364:ILF524370 IVB524364:IVB524370 JEX524364:JEX524370 JOT524364:JOT524370 JYP524364:JYP524370 KIL524364:KIL524370 KSH524364:KSH524370 LCD524364:LCD524370 LLZ524364:LLZ524370 LVV524364:LVV524370 MFR524364:MFR524370 MPN524364:MPN524370 MZJ524364:MZJ524370 NJF524364:NJF524370 NTB524364:NTB524370 OCX524364:OCX524370 OMT524364:OMT524370 OWP524364:OWP524370 PGL524364:PGL524370 PQH524364:PQH524370 QAD524364:QAD524370 QJZ524364:QJZ524370 QTV524364:QTV524370 RDR524364:RDR524370 RNN524364:RNN524370 RXJ524364:RXJ524370 SHF524364:SHF524370 SRB524364:SRB524370 TAX524364:TAX524370 TKT524364:TKT524370 TUP524364:TUP524370 UEL524364:UEL524370 UOH524364:UOH524370 UYD524364:UYD524370 VHZ524364:VHZ524370 VRV524364:VRV524370 WBR524364:WBR524370 WLN524364:WLN524370 WVJ524364:WVJ524370 B589900:B589906 IX589900:IX589906 ST589900:ST589906 ACP589900:ACP589906 AML589900:AML589906 AWH589900:AWH589906 BGD589900:BGD589906 BPZ589900:BPZ589906 BZV589900:BZV589906 CJR589900:CJR589906 CTN589900:CTN589906 DDJ589900:DDJ589906 DNF589900:DNF589906 DXB589900:DXB589906 EGX589900:EGX589906 EQT589900:EQT589906 FAP589900:FAP589906 FKL589900:FKL589906 FUH589900:FUH589906 GED589900:GED589906 GNZ589900:GNZ589906 GXV589900:GXV589906 HHR589900:HHR589906 HRN589900:HRN589906 IBJ589900:IBJ589906 ILF589900:ILF589906 IVB589900:IVB589906 JEX589900:JEX589906 JOT589900:JOT589906 JYP589900:JYP589906 KIL589900:KIL589906 KSH589900:KSH589906 LCD589900:LCD589906 LLZ589900:LLZ589906 LVV589900:LVV589906 MFR589900:MFR589906 MPN589900:MPN589906 MZJ589900:MZJ589906 NJF589900:NJF589906 NTB589900:NTB589906 OCX589900:OCX589906 OMT589900:OMT589906 OWP589900:OWP589906 PGL589900:PGL589906 PQH589900:PQH589906 QAD589900:QAD589906 QJZ589900:QJZ589906 QTV589900:QTV589906 RDR589900:RDR589906 RNN589900:RNN589906 RXJ589900:RXJ589906 SHF589900:SHF589906 SRB589900:SRB589906 TAX589900:TAX589906 TKT589900:TKT589906 TUP589900:TUP589906 UEL589900:UEL589906 UOH589900:UOH589906 UYD589900:UYD589906 VHZ589900:VHZ589906 VRV589900:VRV589906 WBR589900:WBR589906 WLN589900:WLN589906 WVJ589900:WVJ589906 B655436:B655442 IX655436:IX655442 ST655436:ST655442 ACP655436:ACP655442 AML655436:AML655442 AWH655436:AWH655442 BGD655436:BGD655442 BPZ655436:BPZ655442 BZV655436:BZV655442 CJR655436:CJR655442 CTN655436:CTN655442 DDJ655436:DDJ655442 DNF655436:DNF655442 DXB655436:DXB655442 EGX655436:EGX655442 EQT655436:EQT655442 FAP655436:FAP655442 FKL655436:FKL655442 FUH655436:FUH655442 GED655436:GED655442 GNZ655436:GNZ655442 GXV655436:GXV655442 HHR655436:HHR655442 HRN655436:HRN655442 IBJ655436:IBJ655442 ILF655436:ILF655442 IVB655436:IVB655442 JEX655436:JEX655442 JOT655436:JOT655442 JYP655436:JYP655442 KIL655436:KIL655442 KSH655436:KSH655442 LCD655436:LCD655442 LLZ655436:LLZ655442 LVV655436:LVV655442 MFR655436:MFR655442 MPN655436:MPN655442 MZJ655436:MZJ655442 NJF655436:NJF655442 NTB655436:NTB655442 OCX655436:OCX655442 OMT655436:OMT655442 OWP655436:OWP655442 PGL655436:PGL655442 PQH655436:PQH655442 QAD655436:QAD655442 QJZ655436:QJZ655442 QTV655436:QTV655442 RDR655436:RDR655442 RNN655436:RNN655442 RXJ655436:RXJ655442 SHF655436:SHF655442 SRB655436:SRB655442 TAX655436:TAX655442 TKT655436:TKT655442 TUP655436:TUP655442 UEL655436:UEL655442 UOH655436:UOH655442 UYD655436:UYD655442 VHZ655436:VHZ655442 VRV655436:VRV655442 WBR655436:WBR655442 WLN655436:WLN655442 WVJ655436:WVJ655442 B720972:B720978 IX720972:IX720978 ST720972:ST720978 ACP720972:ACP720978 AML720972:AML720978 AWH720972:AWH720978 BGD720972:BGD720978 BPZ720972:BPZ720978 BZV720972:BZV720978 CJR720972:CJR720978 CTN720972:CTN720978 DDJ720972:DDJ720978 DNF720972:DNF720978 DXB720972:DXB720978 EGX720972:EGX720978 EQT720972:EQT720978 FAP720972:FAP720978 FKL720972:FKL720978 FUH720972:FUH720978 GED720972:GED720978 GNZ720972:GNZ720978 GXV720972:GXV720978 HHR720972:HHR720978 HRN720972:HRN720978 IBJ720972:IBJ720978 ILF720972:ILF720978 IVB720972:IVB720978 JEX720972:JEX720978 JOT720972:JOT720978 JYP720972:JYP720978 KIL720972:KIL720978 KSH720972:KSH720978 LCD720972:LCD720978 LLZ720972:LLZ720978 LVV720972:LVV720978 MFR720972:MFR720978 MPN720972:MPN720978 MZJ720972:MZJ720978 NJF720972:NJF720978 NTB720972:NTB720978 OCX720972:OCX720978 OMT720972:OMT720978 OWP720972:OWP720978 PGL720972:PGL720978 PQH720972:PQH720978 QAD720972:QAD720978 QJZ720972:QJZ720978 QTV720972:QTV720978 RDR720972:RDR720978 RNN720972:RNN720978 RXJ720972:RXJ720978 SHF720972:SHF720978 SRB720972:SRB720978 TAX720972:TAX720978 TKT720972:TKT720978 TUP720972:TUP720978 UEL720972:UEL720978 UOH720972:UOH720978 UYD720972:UYD720978 VHZ720972:VHZ720978 VRV720972:VRV720978 WBR720972:WBR720978 WLN720972:WLN720978 WVJ720972:WVJ720978 B786508:B786514 IX786508:IX786514 ST786508:ST786514 ACP786508:ACP786514 AML786508:AML786514 AWH786508:AWH786514 BGD786508:BGD786514 BPZ786508:BPZ786514 BZV786508:BZV786514 CJR786508:CJR786514 CTN786508:CTN786514 DDJ786508:DDJ786514 DNF786508:DNF786514 DXB786508:DXB786514 EGX786508:EGX786514 EQT786508:EQT786514 FAP786508:FAP786514 FKL786508:FKL786514 FUH786508:FUH786514 GED786508:GED786514 GNZ786508:GNZ786514 GXV786508:GXV786514 HHR786508:HHR786514 HRN786508:HRN786514 IBJ786508:IBJ786514 ILF786508:ILF786514 IVB786508:IVB786514 JEX786508:JEX786514 JOT786508:JOT786514 JYP786508:JYP786514 KIL786508:KIL786514 KSH786508:KSH786514 LCD786508:LCD786514 LLZ786508:LLZ786514 LVV786508:LVV786514 MFR786508:MFR786514 MPN786508:MPN786514 MZJ786508:MZJ786514 NJF786508:NJF786514 NTB786508:NTB786514 OCX786508:OCX786514 OMT786508:OMT786514 OWP786508:OWP786514 PGL786508:PGL786514 PQH786508:PQH786514 QAD786508:QAD786514 QJZ786508:QJZ786514 QTV786508:QTV786514 RDR786508:RDR786514 RNN786508:RNN786514 RXJ786508:RXJ786514 SHF786508:SHF786514 SRB786508:SRB786514 TAX786508:TAX786514 TKT786508:TKT786514 TUP786508:TUP786514 UEL786508:UEL786514 UOH786508:UOH786514 UYD786508:UYD786514 VHZ786508:VHZ786514 VRV786508:VRV786514 WBR786508:WBR786514 WLN786508:WLN786514 WVJ786508:WVJ786514 B852044:B852050 IX852044:IX852050 ST852044:ST852050 ACP852044:ACP852050 AML852044:AML852050 AWH852044:AWH852050 BGD852044:BGD852050 BPZ852044:BPZ852050 BZV852044:BZV852050 CJR852044:CJR852050 CTN852044:CTN852050 DDJ852044:DDJ852050 DNF852044:DNF852050 DXB852044:DXB852050 EGX852044:EGX852050 EQT852044:EQT852050 FAP852044:FAP852050 FKL852044:FKL852050 FUH852044:FUH852050 GED852044:GED852050 GNZ852044:GNZ852050 GXV852044:GXV852050 HHR852044:HHR852050 HRN852044:HRN852050 IBJ852044:IBJ852050 ILF852044:ILF852050 IVB852044:IVB852050 JEX852044:JEX852050 JOT852044:JOT852050 JYP852044:JYP852050 KIL852044:KIL852050 KSH852044:KSH852050 LCD852044:LCD852050 LLZ852044:LLZ852050 LVV852044:LVV852050 MFR852044:MFR852050 MPN852044:MPN852050 MZJ852044:MZJ852050 NJF852044:NJF852050 NTB852044:NTB852050 OCX852044:OCX852050 OMT852044:OMT852050 OWP852044:OWP852050 PGL852044:PGL852050 PQH852044:PQH852050 QAD852044:QAD852050 QJZ852044:QJZ852050 QTV852044:QTV852050 RDR852044:RDR852050 RNN852044:RNN852050 RXJ852044:RXJ852050 SHF852044:SHF852050 SRB852044:SRB852050 TAX852044:TAX852050 TKT852044:TKT852050 TUP852044:TUP852050 UEL852044:UEL852050 UOH852044:UOH852050 UYD852044:UYD852050 VHZ852044:VHZ852050 VRV852044:VRV852050 WBR852044:WBR852050 WLN852044:WLN852050 WVJ852044:WVJ852050 B917580:B917586 IX917580:IX917586 ST917580:ST917586 ACP917580:ACP917586 AML917580:AML917586 AWH917580:AWH917586 BGD917580:BGD917586 BPZ917580:BPZ917586 BZV917580:BZV917586 CJR917580:CJR917586 CTN917580:CTN917586 DDJ917580:DDJ917586 DNF917580:DNF917586 DXB917580:DXB917586 EGX917580:EGX917586 EQT917580:EQT917586 FAP917580:FAP917586 FKL917580:FKL917586 FUH917580:FUH917586 GED917580:GED917586 GNZ917580:GNZ917586 GXV917580:GXV917586 HHR917580:HHR917586 HRN917580:HRN917586 IBJ917580:IBJ917586 ILF917580:ILF917586 IVB917580:IVB917586 JEX917580:JEX917586 JOT917580:JOT917586 JYP917580:JYP917586 KIL917580:KIL917586 KSH917580:KSH917586 LCD917580:LCD917586 LLZ917580:LLZ917586 LVV917580:LVV917586 MFR917580:MFR917586 MPN917580:MPN917586 MZJ917580:MZJ917586 NJF917580:NJF917586 NTB917580:NTB917586 OCX917580:OCX917586 OMT917580:OMT917586 OWP917580:OWP917586 PGL917580:PGL917586 PQH917580:PQH917586 QAD917580:QAD917586 QJZ917580:QJZ917586 QTV917580:QTV917586 RDR917580:RDR917586 RNN917580:RNN917586 RXJ917580:RXJ917586 SHF917580:SHF917586 SRB917580:SRB917586 TAX917580:TAX917586 TKT917580:TKT917586 TUP917580:TUP917586 UEL917580:UEL917586 UOH917580:UOH917586 UYD917580:UYD917586 VHZ917580:VHZ917586 VRV917580:VRV917586 WBR917580:WBR917586 WLN917580:WLN917586 WVJ917580:WVJ917586 B983116:B983122 IX983116:IX983122 ST983116:ST983122 ACP983116:ACP983122 AML983116:AML983122 AWH983116:AWH983122 BGD983116:BGD983122 BPZ983116:BPZ983122 BZV983116:BZV983122 CJR983116:CJR983122 CTN983116:CTN983122 DDJ983116:DDJ983122 DNF983116:DNF983122 DXB983116:DXB983122 EGX983116:EGX983122 EQT983116:EQT983122 FAP983116:FAP983122 FKL983116:FKL983122 FUH983116:FUH983122 GED983116:GED983122 GNZ983116:GNZ983122 GXV983116:GXV983122 HHR983116:HHR983122 HRN983116:HRN983122 IBJ983116:IBJ983122 ILF983116:ILF983122 IVB983116:IVB983122 JEX983116:JEX983122 JOT983116:JOT983122 JYP983116:JYP983122 KIL983116:KIL983122 KSH983116:KSH983122 LCD983116:LCD983122 LLZ983116:LLZ983122 LVV983116:LVV983122 MFR983116:MFR983122 MPN983116:MPN983122 MZJ983116:MZJ983122 NJF983116:NJF983122 NTB983116:NTB983122 OCX983116:OCX983122 OMT983116:OMT983122 OWP983116:OWP983122 PGL983116:PGL983122 PQH983116:PQH983122 QAD983116:QAD983122 QJZ983116:QJZ983122 QTV983116:QTV983122 RDR983116:RDR983122 RNN983116:RNN983122 RXJ983116:RXJ983122 SHF983116:SHF983122 SRB983116:SRB983122 TAX983116:TAX983122 TKT983116:TKT983122 TUP983116:TUP983122 UEL983116:UEL983122 UOH983116:UOH983122 UYD983116:UYD983122 VHZ983116:VHZ983122 VRV983116:VRV983122 WBR983116:WBR983122 WLN983116:WLN983122 WVJ983116:WVJ983122">
      <formula1>Элементы_ПС</formula1>
    </dataValidation>
  </dataValidations>
  <pageMargins left="0.70866141732283472" right="0.70866141732283472" top="0.74803149606299213" bottom="0.74803149606299213" header="0.31496062992125984" footer="0.31496062992125984"/>
  <pageSetup paperSize="9" scale="66" fitToHeight="2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Button 1">
              <controlPr defaultSize="0" print="0" autoFill="0" autoPict="0" macro="[1]!Расчет_стоимости_Кнопка1_Щелчок">
                <anchor moveWithCells="1">
                  <from>
                    <xdr:col>12</xdr:col>
                    <xdr:colOff>9525</xdr:colOff>
                    <xdr:row>1</xdr:row>
                    <xdr:rowOff>9525</xdr:rowOff>
                  </from>
                  <to>
                    <xdr:col>14</xdr:col>
                    <xdr:colOff>9525</xdr:colOff>
                    <xdr:row>3</xdr:row>
                    <xdr:rowOff>76200</xdr:rowOff>
                  </to>
                </anchor>
              </controlPr>
            </control>
          </mc:Choice>
        </mc:AlternateContent>
        <mc:AlternateContent xmlns:mc="http://schemas.openxmlformats.org/markup-compatibility/2006">
          <mc:Choice Requires="x14">
            <control shapeId="21506" r:id="rId5" name="Button 2">
              <controlPr defaultSize="0" print="0" autoFill="0" autoPict="0" macro="[1]!Расчет_стоимости_Кнопка2_Щелчок">
                <anchor moveWithCells="1">
                  <from>
                    <xdr:col>12</xdr:col>
                    <xdr:colOff>9525</xdr:colOff>
                    <xdr:row>4</xdr:row>
                    <xdr:rowOff>9525</xdr:rowOff>
                  </from>
                  <to>
                    <xdr:col>14</xdr:col>
                    <xdr:colOff>0</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13</vt:i4>
      </vt:variant>
    </vt:vector>
  </HeadingPairs>
  <TitlesOfParts>
    <vt:vector size="20" baseType="lpstr">
      <vt:lpstr>т1</vt:lpstr>
      <vt:lpstr>т2</vt:lpstr>
      <vt:lpstr>т3</vt:lpstr>
      <vt:lpstr>т4</vt:lpstr>
      <vt:lpstr>т5</vt:lpstr>
      <vt:lpstr>т6</vt:lpstr>
      <vt:lpstr>УНЦ</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т6!Область_печати</vt:lpstr>
      <vt:lpstr>УНЦ!Область_печати</vt:lpstr>
    </vt:vector>
  </TitlesOfParts>
  <Company>Datanium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Есев Роман Николаевич</cp:lastModifiedBy>
  <cp:lastPrinted>2016-08-24T05:51:34Z</cp:lastPrinted>
  <dcterms:created xsi:type="dcterms:W3CDTF">2009-07-27T10:10:26Z</dcterms:created>
  <dcterms:modified xsi:type="dcterms:W3CDTF">2020-02-17T07:18:47Z</dcterms:modified>
</cp:coreProperties>
</file>